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REFEITURA\CAMARA MUNICIPAL\ALTERACAO PINTURA E MAO DE OBRA\"/>
    </mc:Choice>
  </mc:AlternateContent>
  <bookViews>
    <workbookView xWindow="0" yWindow="0" windowWidth="23040" windowHeight="8808"/>
  </bookViews>
  <sheets>
    <sheet name="Físico Financeiro-CDHU" sheetId="1" r:id="rId1"/>
    <sheet name="Físico Financeiro-SINAPI" sheetId="2" r:id="rId2"/>
    <sheet name="Físico Financeiro-FDE" sheetId="3" r:id="rId3"/>
  </sheets>
  <externalReferences>
    <externalReference r:id="rId4"/>
  </externalReferences>
  <definedNames>
    <definedName name="_xlnm.Print_Titles" localSheetId="0">'Físico Financeiro-CDHU'!$1:$9</definedName>
    <definedName name="_xlnm.Print_Titles" localSheetId="2">'Físico Financeiro-FDE'!$1:$9</definedName>
    <definedName name="_xlnm.Print_Titles" localSheetId="1">'Físico Financeiro-SINAPI'!$1:$9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4" i="1"/>
  <c r="D13" i="1"/>
  <c r="D12" i="1"/>
  <c r="D17" i="1" l="1"/>
  <c r="D16" i="1"/>
  <c r="D15" i="1"/>
  <c r="B12" i="3" l="1"/>
  <c r="C12" i="3"/>
  <c r="D12" i="3"/>
  <c r="E12" i="3"/>
  <c r="F12" i="3"/>
  <c r="G12" i="3"/>
  <c r="H12" i="3"/>
  <c r="H15" i="3" s="1"/>
  <c r="H16" i="3" s="1"/>
  <c r="I19" i="3" s="1"/>
  <c r="I12" i="3"/>
  <c r="I15" i="3" s="1"/>
  <c r="I16" i="3" s="1"/>
  <c r="A12" i="3"/>
  <c r="D11" i="3"/>
  <c r="A11" i="3"/>
  <c r="B29" i="3"/>
  <c r="B28" i="3"/>
  <c r="B27" i="3"/>
  <c r="U20" i="3"/>
  <c r="T20" i="3"/>
  <c r="S20" i="3"/>
  <c r="R20" i="3"/>
  <c r="Q20" i="3"/>
  <c r="P20" i="3"/>
  <c r="O20" i="3"/>
  <c r="N20" i="3"/>
  <c r="M20" i="3"/>
  <c r="L20" i="3"/>
  <c r="K20" i="3"/>
  <c r="J20" i="3"/>
  <c r="Q16" i="3"/>
  <c r="Q19" i="3" s="1"/>
  <c r="U15" i="3"/>
  <c r="U16" i="3" s="1"/>
  <c r="U19" i="3" s="1"/>
  <c r="T15" i="3"/>
  <c r="T16" i="3" s="1"/>
  <c r="T19" i="3" s="1"/>
  <c r="S15" i="3"/>
  <c r="S16" i="3" s="1"/>
  <c r="S19" i="3" s="1"/>
  <c r="R15" i="3"/>
  <c r="R16" i="3" s="1"/>
  <c r="R19" i="3" s="1"/>
  <c r="Q15" i="3"/>
  <c r="P15" i="3"/>
  <c r="P16" i="3" s="1"/>
  <c r="P19" i="3" s="1"/>
  <c r="O15" i="3"/>
  <c r="O16" i="3" s="1"/>
  <c r="O19" i="3" s="1"/>
  <c r="N15" i="3"/>
  <c r="N16" i="3" s="1"/>
  <c r="N19" i="3" s="1"/>
  <c r="M15" i="3"/>
  <c r="M16" i="3" s="1"/>
  <c r="M19" i="3" s="1"/>
  <c r="L15" i="3"/>
  <c r="L16" i="3" s="1"/>
  <c r="L19" i="3" s="1"/>
  <c r="K15" i="3"/>
  <c r="K16" i="3" s="1"/>
  <c r="K19" i="3" s="1"/>
  <c r="J15" i="3"/>
  <c r="J16" i="3" s="1"/>
  <c r="J19" i="3" s="1"/>
  <c r="A7" i="3"/>
  <c r="A6" i="3"/>
  <c r="A5" i="3"/>
  <c r="A4" i="3"/>
  <c r="A3" i="3"/>
  <c r="B12" i="2"/>
  <c r="C12" i="2"/>
  <c r="D12" i="2"/>
  <c r="E12" i="2"/>
  <c r="F12" i="2"/>
  <c r="G12" i="2"/>
  <c r="H12" i="2"/>
  <c r="H15" i="2" s="1"/>
  <c r="H16" i="2" s="1"/>
  <c r="I19" i="2" s="1"/>
  <c r="I12" i="2"/>
  <c r="I15" i="2" s="1"/>
  <c r="I16" i="2" s="1"/>
  <c r="A12" i="2"/>
  <c r="D11" i="2"/>
  <c r="A11" i="2"/>
  <c r="B29" i="2"/>
  <c r="B28" i="2"/>
  <c r="B27" i="2"/>
  <c r="U20" i="2"/>
  <c r="T20" i="2"/>
  <c r="S20" i="2"/>
  <c r="R20" i="2"/>
  <c r="Q20" i="2"/>
  <c r="P20" i="2"/>
  <c r="O20" i="2"/>
  <c r="N20" i="2"/>
  <c r="M20" i="2"/>
  <c r="L20" i="2"/>
  <c r="K20" i="2"/>
  <c r="J20" i="2"/>
  <c r="U15" i="2"/>
  <c r="U16" i="2" s="1"/>
  <c r="U19" i="2" s="1"/>
  <c r="T15" i="2"/>
  <c r="T16" i="2" s="1"/>
  <c r="T19" i="2" s="1"/>
  <c r="S15" i="2"/>
  <c r="S16" i="2" s="1"/>
  <c r="S19" i="2" s="1"/>
  <c r="R15" i="2"/>
  <c r="R16" i="2" s="1"/>
  <c r="R19" i="2" s="1"/>
  <c r="Q15" i="2"/>
  <c r="Q16" i="2" s="1"/>
  <c r="Q19" i="2" s="1"/>
  <c r="P15" i="2"/>
  <c r="P16" i="2" s="1"/>
  <c r="P19" i="2" s="1"/>
  <c r="O15" i="2"/>
  <c r="O16" i="2" s="1"/>
  <c r="O19" i="2" s="1"/>
  <c r="N15" i="2"/>
  <c r="N16" i="2" s="1"/>
  <c r="N19" i="2" s="1"/>
  <c r="M15" i="2"/>
  <c r="M16" i="2" s="1"/>
  <c r="M19" i="2" s="1"/>
  <c r="L15" i="2"/>
  <c r="L16" i="2" s="1"/>
  <c r="L19" i="2" s="1"/>
  <c r="K15" i="2"/>
  <c r="K16" i="2" s="1"/>
  <c r="K19" i="2" s="1"/>
  <c r="J15" i="2"/>
  <c r="J16" i="2" s="1"/>
  <c r="J19" i="2" s="1"/>
  <c r="A7" i="2"/>
  <c r="A6" i="2"/>
  <c r="A5" i="2"/>
  <c r="A4" i="2"/>
  <c r="A3" i="2"/>
  <c r="D11" i="1"/>
  <c r="A11" i="1"/>
  <c r="B26" i="1"/>
  <c r="B25" i="1"/>
  <c r="B24" i="1"/>
  <c r="A7" i="1"/>
  <c r="A6" i="1"/>
  <c r="A5" i="1"/>
  <c r="A4" i="1"/>
  <c r="A3" i="1"/>
  <c r="O21" i="3" l="1"/>
  <c r="O22" i="3" s="1"/>
  <c r="P21" i="3"/>
  <c r="P22" i="3" s="1"/>
  <c r="S21" i="3"/>
  <c r="S22" i="3" s="1"/>
  <c r="T21" i="3"/>
  <c r="T22" i="3" s="1"/>
  <c r="I21" i="3"/>
  <c r="I22" i="3" s="1"/>
  <c r="U21" i="3"/>
  <c r="U22" i="3"/>
  <c r="J21" i="3"/>
  <c r="J22" i="3" s="1"/>
  <c r="Q21" i="3"/>
  <c r="Q22" i="3"/>
  <c r="K21" i="3"/>
  <c r="K22" i="3" s="1"/>
  <c r="R21" i="3"/>
  <c r="R22" i="3" s="1"/>
  <c r="L21" i="3"/>
  <c r="L22" i="3" s="1"/>
  <c r="M21" i="3"/>
  <c r="M22" i="3" s="1"/>
  <c r="N21" i="3"/>
  <c r="N22" i="3"/>
  <c r="S21" i="2"/>
  <c r="S22" i="2"/>
  <c r="O21" i="2"/>
  <c r="O22" i="2"/>
  <c r="P21" i="2"/>
  <c r="P22" i="2" s="1"/>
  <c r="T21" i="2"/>
  <c r="T22" i="2" s="1"/>
  <c r="I21" i="2"/>
  <c r="I22" i="2" s="1"/>
  <c r="U21" i="2"/>
  <c r="U22" i="2" s="1"/>
  <c r="J21" i="2"/>
  <c r="J22" i="2" s="1"/>
  <c r="Q21" i="2"/>
  <c r="Q22" i="2"/>
  <c r="K21" i="2"/>
  <c r="K22" i="2" s="1"/>
  <c r="R21" i="2"/>
  <c r="R22" i="2"/>
  <c r="L21" i="2"/>
  <c r="L22" i="2" s="1"/>
  <c r="M21" i="2"/>
  <c r="M22" i="2" s="1"/>
  <c r="N21" i="2"/>
  <c r="N22" i="2"/>
  <c r="M23" i="3" l="1"/>
  <c r="S23" i="3"/>
  <c r="N23" i="3"/>
  <c r="L23" i="3"/>
  <c r="T23" i="3"/>
  <c r="R23" i="3"/>
  <c r="O23" i="3"/>
  <c r="K23" i="3"/>
  <c r="Q23" i="3"/>
  <c r="I24" i="3"/>
  <c r="J23" i="3"/>
  <c r="U23" i="3"/>
  <c r="P23" i="3"/>
  <c r="M23" i="2"/>
  <c r="P23" i="2"/>
  <c r="O23" i="2"/>
  <c r="L23" i="2"/>
  <c r="K23" i="2"/>
  <c r="N23" i="2"/>
  <c r="I24" i="2"/>
  <c r="J23" i="2"/>
  <c r="U23" i="2"/>
  <c r="Q23" i="2"/>
  <c r="T23" i="2"/>
  <c r="R23" i="2"/>
  <c r="S23" i="2"/>
  <c r="L24" i="3" l="1"/>
  <c r="S24" i="3"/>
  <c r="K24" i="3"/>
  <c r="P24" i="3"/>
  <c r="M24" i="3"/>
  <c r="J24" i="3"/>
  <c r="R24" i="3"/>
  <c r="N24" i="3"/>
  <c r="U24" i="3"/>
  <c r="O24" i="3"/>
  <c r="T24" i="3"/>
  <c r="Q24" i="3"/>
  <c r="L24" i="2"/>
  <c r="P24" i="2"/>
  <c r="K24" i="2"/>
  <c r="J24" i="2"/>
  <c r="U24" i="2"/>
  <c r="T24" i="2"/>
  <c r="N24" i="2"/>
  <c r="S24" i="2"/>
  <c r="R24" i="2"/>
  <c r="M24" i="2"/>
  <c r="Q24" i="2"/>
  <c r="O24" i="2"/>
  <c r="H19" i="1" l="1"/>
  <c r="H20" i="1" s="1"/>
  <c r="I11" i="1" l="1"/>
  <c r="K11" i="1" s="1"/>
  <c r="L11" i="1" s="1"/>
  <c r="I12" i="1"/>
  <c r="I16" i="1"/>
  <c r="L16" i="1" s="1"/>
  <c r="I18" i="1"/>
  <c r="L18" i="1" s="1"/>
  <c r="I15" i="1"/>
  <c r="K15" i="1" s="1"/>
  <c r="I14" i="1"/>
  <c r="J14" i="1" s="1"/>
  <c r="I13" i="1"/>
  <c r="K12" i="1" l="1"/>
  <c r="J12" i="1"/>
  <c r="K13" i="1"/>
  <c r="J13" i="1"/>
  <c r="I17" i="1"/>
  <c r="K17" i="1" l="1"/>
  <c r="J17" i="1"/>
  <c r="L17" i="1"/>
  <c r="J19" i="1"/>
  <c r="J20" i="1" s="1"/>
  <c r="L19" i="1"/>
  <c r="L20" i="1" s="1"/>
  <c r="K19" i="1"/>
  <c r="I19" i="1"/>
  <c r="I20" i="1" s="1"/>
  <c r="K20" i="1" l="1"/>
</calcChain>
</file>

<file path=xl/comments1.xml><?xml version="1.0" encoding="utf-8"?>
<comments xmlns="http://schemas.openxmlformats.org/spreadsheetml/2006/main">
  <authors>
    <author>Dell</author>
  </authors>
  <commentList>
    <comment ref="J12" authorId="0" shapeId="0">
      <text>
        <r>
          <rPr>
            <b/>
            <sz val="9"/>
            <color indexed="81"/>
            <rFont val="Segoe UI"/>
            <family val="2"/>
          </rPr>
          <t>Hiago:</t>
        </r>
        <r>
          <rPr>
            <sz val="9"/>
            <color indexed="81"/>
            <rFont val="Segoe UI"/>
            <family val="2"/>
          </rPr>
          <t xml:space="preserve">
Utilizar o preço total sem BDI nesta distribuição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J12" authorId="0" shapeId="0">
      <text>
        <r>
          <rPr>
            <b/>
            <sz val="9"/>
            <color indexed="81"/>
            <rFont val="Segoe UI"/>
            <family val="2"/>
          </rPr>
          <t>Hiago:</t>
        </r>
        <r>
          <rPr>
            <sz val="9"/>
            <color indexed="81"/>
            <rFont val="Segoe UI"/>
            <family val="2"/>
          </rPr>
          <t xml:space="preserve">
Utilizar o preço total sem BDI nesta distribuição</t>
        </r>
      </text>
    </comment>
  </commentList>
</comments>
</file>

<file path=xl/sharedStrings.xml><?xml version="1.0" encoding="utf-8"?>
<sst xmlns="http://schemas.openxmlformats.org/spreadsheetml/2006/main" count="103" uniqueCount="37">
  <si>
    <t>PREFEITURA MUNICIPAL DA ESTÂNCIA TURÍSTICA DE IBIÚNA</t>
  </si>
  <si>
    <t>Nome:</t>
  </si>
  <si>
    <t>Título:</t>
  </si>
  <si>
    <t>CREA/CAU:</t>
  </si>
  <si>
    <t>Item</t>
  </si>
  <si>
    <t>Fonte</t>
  </si>
  <si>
    <t>Código</t>
  </si>
  <si>
    <t>Descrição dos Serviços</t>
  </si>
  <si>
    <t>Unidade</t>
  </si>
  <si>
    <t>Quantidade</t>
  </si>
  <si>
    <t>Preço Unitário (Sem BDI)</t>
  </si>
  <si>
    <t>Preço Total (Sem BDI)</t>
  </si>
  <si>
    <t>Preço Total (Com BDI)</t>
  </si>
  <si>
    <t>TOTAL SEM BDI</t>
  </si>
  <si>
    <t>BDI (%)</t>
  </si>
  <si>
    <t>VALOR DO BDI</t>
  </si>
  <si>
    <t>TOTAL GERAL</t>
  </si>
  <si>
    <t>MACROSSERVIÇO</t>
  </si>
  <si>
    <t>SUBTOTAL</t>
  </si>
  <si>
    <t>TOTAL</t>
  </si>
  <si>
    <t>CRONOGRAMA FÍSICO FINANCEIRO</t>
  </si>
  <si>
    <t>Mês 1</t>
  </si>
  <si>
    <t>Mês 2</t>
  </si>
  <si>
    <t>Mês 3</t>
  </si>
  <si>
    <t>Mês 4</t>
  </si>
  <si>
    <t>Mês 5</t>
  </si>
  <si>
    <t>Mês 6</t>
  </si>
  <si>
    <t>Mês 7</t>
  </si>
  <si>
    <t>Mês 8</t>
  </si>
  <si>
    <t>Mês 9</t>
  </si>
  <si>
    <t>Mês 10</t>
  </si>
  <si>
    <t>Mês 11</t>
  </si>
  <si>
    <t>Mês 12</t>
  </si>
  <si>
    <t>EVOLUÇÃO FINANCEIRA</t>
  </si>
  <si>
    <t>VALOR DE RECURSO</t>
  </si>
  <si>
    <t>VALOR DE CONTRAPARTIDA</t>
  </si>
  <si>
    <t>CDHU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</si>
</sst>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name val="Calibri"/>
      <family val="2"/>
      <scheme val="minor"/>
    </font>
    <font>
      <sz val="8"/>
      <name val="Verdana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164" fontId="1" fillId="0" borderId="0" applyFont="0" applyFill="0" applyBorder="0" applyAlignment="0" applyProtection="0"/>
  </cellStyleXfs>
  <cellXfs count="193">
    <xf numFmtId="0" fontId="0" fillId="0" borderId="0" xfId="0"/>
    <xf numFmtId="0" fontId="5" fillId="0" borderId="0" xfId="0" applyFont="1"/>
    <xf numFmtId="0" fontId="5" fillId="0" borderId="4" xfId="2" applyFont="1" applyBorder="1" applyAlignment="1" applyProtection="1">
      <alignment horizontal="center" vertical="center"/>
      <protection locked="0"/>
    </xf>
    <xf numFmtId="0" fontId="5" fillId="0" borderId="0" xfId="2" applyFont="1" applyAlignment="1" applyProtection="1">
      <alignment horizontal="center" vertical="center"/>
      <protection locked="0"/>
    </xf>
    <xf numFmtId="0" fontId="10" fillId="2" borderId="23" xfId="2" applyFont="1" applyFill="1" applyBorder="1" applyAlignment="1" applyProtection="1">
      <alignment horizontal="center" vertical="center"/>
      <protection locked="0"/>
    </xf>
    <xf numFmtId="0" fontId="10" fillId="2" borderId="8" xfId="2" applyFont="1" applyFill="1" applyBorder="1" applyAlignment="1" applyProtection="1">
      <alignment horizontal="center" vertical="center"/>
      <protection locked="0"/>
    </xf>
    <xf numFmtId="4" fontId="10" fillId="2" borderId="8" xfId="2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164" fontId="5" fillId="0" borderId="0" xfId="3" applyFont="1" applyFill="1" applyBorder="1"/>
    <xf numFmtId="164" fontId="5" fillId="0" borderId="11" xfId="3" applyFont="1" applyFill="1" applyBorder="1"/>
    <xf numFmtId="164" fontId="10" fillId="2" borderId="8" xfId="3" applyFont="1" applyFill="1" applyBorder="1" applyAlignment="1" applyProtection="1">
      <alignment horizontal="center" vertical="center" wrapText="1"/>
      <protection locked="0"/>
    </xf>
    <xf numFmtId="164" fontId="10" fillId="2" borderId="24" xfId="3" applyFont="1" applyFill="1" applyBorder="1" applyAlignment="1" applyProtection="1">
      <alignment horizontal="center" vertical="center" wrapText="1"/>
      <protection locked="0"/>
    </xf>
    <xf numFmtId="164" fontId="6" fillId="0" borderId="0" xfId="3" applyFont="1" applyFill="1" applyBorder="1" applyAlignment="1" applyProtection="1">
      <alignment horizontal="center" vertical="center"/>
      <protection locked="0"/>
    </xf>
    <xf numFmtId="164" fontId="6" fillId="0" borderId="11" xfId="3" applyFont="1" applyFill="1" applyBorder="1" applyAlignment="1" applyProtection="1">
      <alignment horizontal="center" vertical="center"/>
      <protection locked="0"/>
    </xf>
    <xf numFmtId="164" fontId="5" fillId="0" borderId="13" xfId="3" applyFont="1" applyFill="1" applyBorder="1"/>
    <xf numFmtId="164" fontId="5" fillId="0" borderId="14" xfId="3" applyFont="1" applyFill="1" applyBorder="1"/>
    <xf numFmtId="164" fontId="5" fillId="0" borderId="0" xfId="3" applyFont="1" applyFill="1"/>
    <xf numFmtId="2" fontId="0" fillId="0" borderId="26" xfId="3" applyNumberFormat="1" applyFont="1" applyBorder="1" applyAlignment="1">
      <alignment horizontal="right" vertical="center"/>
    </xf>
    <xf numFmtId="4" fontId="5" fillId="0" borderId="0" xfId="2" applyNumberFormat="1" applyFont="1" applyAlignment="1" applyProtection="1">
      <alignment horizontal="center" vertical="center"/>
      <protection locked="0"/>
    </xf>
    <xf numFmtId="4" fontId="5" fillId="0" borderId="0" xfId="2" applyNumberFormat="1" applyFont="1" applyAlignment="1" applyProtection="1">
      <alignment horizontal="center" vertical="center" wrapText="1"/>
      <protection locked="0"/>
    </xf>
    <xf numFmtId="0" fontId="5" fillId="0" borderId="4" xfId="0" applyFont="1" applyBorder="1" applyAlignment="1">
      <alignment horizontal="center"/>
    </xf>
    <xf numFmtId="0" fontId="12" fillId="0" borderId="0" xfId="0" applyFont="1"/>
    <xf numFmtId="0" fontId="13" fillId="0" borderId="4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164" fontId="0" fillId="0" borderId="24" xfId="3" applyFont="1" applyBorder="1" applyAlignment="1">
      <alignment horizontal="right" vertical="center"/>
    </xf>
    <xf numFmtId="164" fontId="0" fillId="0" borderId="26" xfId="3" applyFont="1" applyBorder="1" applyAlignment="1">
      <alignment horizontal="right" vertical="center"/>
    </xf>
    <xf numFmtId="164" fontId="0" fillId="0" borderId="29" xfId="3" applyFont="1" applyBorder="1" applyAlignment="1">
      <alignment horizontal="right" vertical="center"/>
    </xf>
    <xf numFmtId="164" fontId="5" fillId="0" borderId="5" xfId="3" applyFont="1" applyFill="1" applyBorder="1"/>
    <xf numFmtId="164" fontId="5" fillId="0" borderId="6" xfId="3" applyFont="1" applyFill="1" applyBorder="1"/>
    <xf numFmtId="164" fontId="5" fillId="0" borderId="7" xfId="3" applyFont="1" applyFill="1" applyBorder="1"/>
    <xf numFmtId="164" fontId="10" fillId="2" borderId="23" xfId="3" applyFont="1" applyFill="1" applyBorder="1" applyAlignment="1">
      <alignment horizontal="center" vertical="center"/>
    </xf>
    <xf numFmtId="164" fontId="10" fillId="2" borderId="8" xfId="3" applyFont="1" applyFill="1" applyBorder="1" applyAlignment="1">
      <alignment horizontal="center" vertical="center"/>
    </xf>
    <xf numFmtId="164" fontId="10" fillId="2" borderId="24" xfId="3" applyFont="1" applyFill="1" applyBorder="1" applyAlignment="1">
      <alignment horizontal="center" vertical="center"/>
    </xf>
    <xf numFmtId="164" fontId="5" fillId="7" borderId="25" xfId="3" applyFont="1" applyFill="1" applyBorder="1" applyAlignment="1">
      <alignment horizontal="center" vertical="center"/>
    </xf>
    <xf numFmtId="164" fontId="5" fillId="7" borderId="2" xfId="3" applyFont="1" applyFill="1" applyBorder="1" applyAlignment="1">
      <alignment horizontal="center" vertical="center"/>
    </xf>
    <xf numFmtId="164" fontId="5" fillId="7" borderId="26" xfId="3" applyFont="1" applyFill="1" applyBorder="1" applyAlignment="1">
      <alignment horizontal="center" vertical="center"/>
    </xf>
    <xf numFmtId="164" fontId="0" fillId="0" borderId="25" xfId="3" applyFont="1" applyBorder="1"/>
    <xf numFmtId="164" fontId="0" fillId="0" borderId="2" xfId="3" applyFont="1" applyBorder="1"/>
    <xf numFmtId="164" fontId="0" fillId="0" borderId="26" xfId="3" applyFont="1" applyBorder="1"/>
    <xf numFmtId="164" fontId="5" fillId="7" borderId="35" xfId="3" applyFont="1" applyFill="1" applyBorder="1" applyAlignment="1">
      <alignment horizontal="center" vertical="center"/>
    </xf>
    <xf numFmtId="164" fontId="5" fillId="7" borderId="36" xfId="3" applyFont="1" applyFill="1" applyBorder="1" applyAlignment="1">
      <alignment horizontal="center" vertical="center"/>
    </xf>
    <xf numFmtId="164" fontId="5" fillId="7" borderId="37" xfId="3" applyFont="1" applyFill="1" applyBorder="1" applyAlignment="1">
      <alignment horizontal="center" vertical="center"/>
    </xf>
    <xf numFmtId="164" fontId="5" fillId="0" borderId="32" xfId="3" applyFont="1" applyFill="1" applyBorder="1"/>
    <xf numFmtId="164" fontId="5" fillId="0" borderId="33" xfId="3" applyFont="1" applyFill="1" applyBorder="1"/>
    <xf numFmtId="164" fontId="5" fillId="0" borderId="34" xfId="3" applyFont="1" applyFill="1" applyBorder="1"/>
    <xf numFmtId="164" fontId="0" fillId="0" borderId="23" xfId="3" applyFont="1" applyBorder="1"/>
    <xf numFmtId="164" fontId="0" fillId="0" borderId="8" xfId="3" applyFont="1" applyBorder="1"/>
    <xf numFmtId="164" fontId="0" fillId="0" borderId="24" xfId="3" applyFont="1" applyBorder="1"/>
    <xf numFmtId="164" fontId="0" fillId="0" borderId="27" xfId="3" applyFont="1" applyBorder="1"/>
    <xf numFmtId="164" fontId="0" fillId="0" borderId="28" xfId="3" applyFont="1" applyBorder="1"/>
    <xf numFmtId="164" fontId="0" fillId="0" borderId="29" xfId="3" applyFont="1" applyBorder="1"/>
    <xf numFmtId="164" fontId="12" fillId="9" borderId="25" xfId="3" applyFont="1" applyFill="1" applyBorder="1"/>
    <xf numFmtId="164" fontId="12" fillId="9" borderId="2" xfId="3" applyFont="1" applyFill="1" applyBorder="1"/>
    <xf numFmtId="164" fontId="12" fillId="9" borderId="26" xfId="3" applyFont="1" applyFill="1" applyBorder="1"/>
    <xf numFmtId="2" fontId="0" fillId="0" borderId="25" xfId="3" applyNumberFormat="1" applyFont="1" applyBorder="1"/>
    <xf numFmtId="2" fontId="0" fillId="0" borderId="2" xfId="3" applyNumberFormat="1" applyFont="1" applyBorder="1"/>
    <xf numFmtId="2" fontId="0" fillId="0" borderId="26" xfId="3" applyNumberFormat="1" applyFont="1" applyBorder="1"/>
    <xf numFmtId="2" fontId="0" fillId="0" borderId="0" xfId="0" applyNumberFormat="1"/>
    <xf numFmtId="0" fontId="16" fillId="4" borderId="25" xfId="2" applyFont="1" applyFill="1" applyBorder="1" applyAlignment="1" applyProtection="1">
      <alignment horizontal="center" vertical="center" wrapText="1"/>
      <protection locked="0"/>
    </xf>
    <xf numFmtId="0" fontId="16" fillId="4" borderId="2" xfId="2" applyFont="1" applyFill="1" applyBorder="1" applyAlignment="1" applyProtection="1">
      <alignment horizontal="center" vertical="center" wrapText="1"/>
      <protection locked="0"/>
    </xf>
    <xf numFmtId="164" fontId="6" fillId="8" borderId="25" xfId="3" applyFont="1" applyFill="1" applyBorder="1"/>
    <xf numFmtId="164" fontId="6" fillId="8" borderId="2" xfId="3" applyFont="1" applyFill="1" applyBorder="1"/>
    <xf numFmtId="164" fontId="6" fillId="8" borderId="26" xfId="3" applyFont="1" applyFill="1" applyBorder="1"/>
    <xf numFmtId="0" fontId="6" fillId="0" borderId="0" xfId="0" applyFont="1"/>
    <xf numFmtId="0" fontId="16" fillId="0" borderId="0" xfId="0" applyFont="1"/>
    <xf numFmtId="164" fontId="16" fillId="5" borderId="2" xfId="3" applyFont="1" applyFill="1" applyBorder="1" applyAlignment="1" applyProtection="1">
      <alignment horizontal="center" vertical="center"/>
      <protection locked="0"/>
    </xf>
    <xf numFmtId="164" fontId="16" fillId="5" borderId="26" xfId="3" applyFont="1" applyFill="1" applyBorder="1" applyAlignment="1" applyProtection="1">
      <alignment horizontal="center" vertical="center"/>
      <protection locked="0"/>
    </xf>
    <xf numFmtId="164" fontId="16" fillId="5" borderId="25" xfId="3" applyFont="1" applyFill="1" applyBorder="1"/>
    <xf numFmtId="164" fontId="16" fillId="5" borderId="2" xfId="3" applyFont="1" applyFill="1" applyBorder="1"/>
    <xf numFmtId="164" fontId="16" fillId="5" borderId="26" xfId="3" applyFont="1" applyFill="1" applyBorder="1"/>
    <xf numFmtId="164" fontId="16" fillId="6" borderId="28" xfId="3" applyFont="1" applyFill="1" applyBorder="1" applyAlignment="1" applyProtection="1">
      <alignment horizontal="center" vertical="center"/>
      <protection locked="0"/>
    </xf>
    <xf numFmtId="164" fontId="16" fillId="6" borderId="29" xfId="3" applyFont="1" applyFill="1" applyBorder="1" applyAlignment="1" applyProtection="1">
      <alignment horizontal="center" vertical="center"/>
      <protection locked="0"/>
    </xf>
    <xf numFmtId="164" fontId="16" fillId="6" borderId="27" xfId="3" applyFont="1" applyFill="1" applyBorder="1" applyAlignment="1" applyProtection="1">
      <alignment horizontal="center" vertical="center"/>
      <protection locked="0"/>
    </xf>
    <xf numFmtId="0" fontId="16" fillId="5" borderId="3" xfId="2" applyFont="1" applyFill="1" applyBorder="1" applyAlignment="1" applyProtection="1">
      <alignment vertical="center" wrapText="1"/>
      <protection locked="0"/>
    </xf>
    <xf numFmtId="0" fontId="16" fillId="4" borderId="26" xfId="2" applyFont="1" applyFill="1" applyBorder="1" applyAlignment="1" applyProtection="1">
      <alignment horizontal="center" vertical="center" wrapText="1"/>
      <protection locked="0"/>
    </xf>
    <xf numFmtId="164" fontId="12" fillId="9" borderId="2" xfId="3" applyFont="1" applyFill="1" applyBorder="1" applyAlignment="1">
      <alignment horizontal="center"/>
    </xf>
    <xf numFmtId="0" fontId="16" fillId="5" borderId="18" xfId="2" applyFont="1" applyFill="1" applyBorder="1" applyAlignment="1" applyProtection="1">
      <alignment horizontal="center" vertical="center" wrapText="1"/>
      <protection locked="0"/>
    </xf>
    <xf numFmtId="0" fontId="16" fillId="5" borderId="3" xfId="2" applyFont="1" applyFill="1" applyBorder="1" applyAlignment="1" applyProtection="1">
      <alignment horizontal="center" vertical="center" wrapText="1"/>
      <protection locked="0"/>
    </xf>
    <xf numFmtId="4" fontId="5" fillId="0" borderId="0" xfId="0" applyNumberFormat="1" applyFont="1" applyAlignment="1">
      <alignment horizontal="center"/>
    </xf>
    <xf numFmtId="164" fontId="5" fillId="0" borderId="0" xfId="3" applyFont="1" applyFill="1" applyBorder="1" applyAlignment="1">
      <alignment horizontal="center"/>
    </xf>
    <xf numFmtId="164" fontId="5" fillId="0" borderId="11" xfId="3" applyFont="1" applyFill="1" applyBorder="1" applyAlignment="1">
      <alignment horizontal="center"/>
    </xf>
    <xf numFmtId="0" fontId="16" fillId="5" borderId="31" xfId="2" applyFont="1" applyFill="1" applyBorder="1" applyAlignment="1" applyProtection="1">
      <alignment horizontal="center" vertical="center" wrapText="1"/>
      <protection locked="0"/>
    </xf>
    <xf numFmtId="4" fontId="5" fillId="0" borderId="13" xfId="0" applyNumberFormat="1" applyFont="1" applyBorder="1" applyAlignment="1">
      <alignment horizontal="center"/>
    </xf>
    <xf numFmtId="164" fontId="5" fillId="0" borderId="13" xfId="3" applyFont="1" applyFill="1" applyBorder="1" applyAlignment="1">
      <alignment horizontal="center"/>
    </xf>
    <xf numFmtId="164" fontId="5" fillId="0" borderId="0" xfId="3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10" fillId="2" borderId="8" xfId="2" applyNumberFormat="1" applyFont="1" applyFill="1" applyBorder="1" applyAlignment="1" applyProtection="1">
      <alignment horizontal="center" vertical="center"/>
      <protection locked="0"/>
    </xf>
    <xf numFmtId="0" fontId="16" fillId="4" borderId="2" xfId="2" applyNumberFormat="1" applyFont="1" applyFill="1" applyBorder="1" applyAlignment="1" applyProtection="1">
      <alignment horizontal="center" vertical="center" wrapText="1"/>
      <protection locked="0"/>
    </xf>
    <xf numFmtId="0" fontId="12" fillId="9" borderId="2" xfId="3" applyNumberFormat="1" applyFont="1" applyFill="1" applyBorder="1" applyAlignment="1">
      <alignment horizontal="center"/>
    </xf>
    <xf numFmtId="0" fontId="16" fillId="5" borderId="3" xfId="2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2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wrapText="1"/>
    </xf>
    <xf numFmtId="0" fontId="10" fillId="2" borderId="8" xfId="2" applyFont="1" applyFill="1" applyBorder="1" applyAlignment="1" applyProtection="1">
      <alignment horizontal="center" vertical="center" wrapText="1"/>
      <protection locked="0"/>
    </xf>
    <xf numFmtId="164" fontId="12" fillId="9" borderId="2" xfId="3" applyFont="1" applyFill="1" applyBorder="1" applyAlignment="1">
      <alignment horizontal="center" vertical="center"/>
    </xf>
    <xf numFmtId="164" fontId="12" fillId="9" borderId="25" xfId="3" applyFont="1" applyFill="1" applyBorder="1" applyAlignment="1">
      <alignment vertical="center"/>
    </xf>
    <xf numFmtId="164" fontId="12" fillId="9" borderId="2" xfId="3" applyFont="1" applyFill="1" applyBorder="1" applyAlignment="1">
      <alignment vertical="center"/>
    </xf>
    <xf numFmtId="164" fontId="12" fillId="9" borderId="26" xfId="3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9" borderId="2" xfId="3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164" fontId="12" fillId="9" borderId="2" xfId="3" applyFont="1" applyFill="1" applyBorder="1" applyAlignment="1">
      <alignment horizontal="left" vertical="center" wrapText="1"/>
    </xf>
    <xf numFmtId="164" fontId="12" fillId="9" borderId="2" xfId="3" applyFont="1" applyFill="1" applyBorder="1" applyAlignment="1">
      <alignment horizontal="left" wrapText="1"/>
    </xf>
    <xf numFmtId="0" fontId="16" fillId="5" borderId="3" xfId="2" applyFont="1" applyFill="1" applyBorder="1" applyAlignment="1" applyProtection="1">
      <alignment horizontal="left" vertical="center" wrapText="1"/>
      <protection locked="0"/>
    </xf>
    <xf numFmtId="0" fontId="5" fillId="0" borderId="0" xfId="2" applyFont="1" applyAlignment="1" applyProtection="1">
      <alignment horizontal="left" vertical="center" wrapText="1"/>
      <protection locked="0"/>
    </xf>
    <xf numFmtId="164" fontId="16" fillId="4" borderId="26" xfId="2" applyNumberFormat="1" applyFont="1" applyFill="1" applyBorder="1" applyAlignment="1" applyProtection="1">
      <alignment horizontal="center" vertical="center" wrapText="1"/>
      <protection locked="0"/>
    </xf>
    <xf numFmtId="164" fontId="5" fillId="8" borderId="25" xfId="3" applyFont="1" applyFill="1" applyBorder="1"/>
    <xf numFmtId="164" fontId="5" fillId="8" borderId="2" xfId="3" applyFont="1" applyFill="1" applyBorder="1"/>
    <xf numFmtId="164" fontId="5" fillId="0" borderId="0" xfId="0" applyNumberFormat="1" applyFont="1"/>
    <xf numFmtId="0" fontId="5" fillId="0" borderId="9" xfId="2" applyFont="1" applyBorder="1" applyAlignment="1" applyProtection="1">
      <alignment horizontal="center" vertical="center"/>
      <protection locked="0"/>
    </xf>
    <xf numFmtId="0" fontId="5" fillId="0" borderId="40" xfId="2" applyFont="1" applyBorder="1" applyAlignment="1" applyProtection="1">
      <alignment horizontal="center" vertical="center"/>
      <protection locked="0"/>
    </xf>
    <xf numFmtId="0" fontId="5" fillId="0" borderId="40" xfId="2" applyFont="1" applyBorder="1" applyAlignment="1" applyProtection="1">
      <alignment vertical="center" wrapText="1"/>
      <protection locked="0"/>
    </xf>
    <xf numFmtId="4" fontId="5" fillId="0" borderId="40" xfId="2" applyNumberFormat="1" applyFont="1" applyBorder="1" applyAlignment="1" applyProtection="1">
      <alignment horizontal="center" vertical="center" wrapText="1"/>
      <protection locked="0"/>
    </xf>
    <xf numFmtId="4" fontId="5" fillId="0" borderId="40" xfId="2" applyNumberFormat="1" applyFont="1" applyBorder="1" applyAlignment="1" applyProtection="1">
      <alignment horizontal="center" vertical="center"/>
      <protection locked="0"/>
    </xf>
    <xf numFmtId="164" fontId="6" fillId="0" borderId="40" xfId="3" applyFont="1" applyFill="1" applyBorder="1" applyAlignment="1" applyProtection="1">
      <alignment horizontal="center" vertical="center"/>
      <protection locked="0"/>
    </xf>
    <xf numFmtId="164" fontId="6" fillId="0" borderId="10" xfId="3" applyFont="1" applyFill="1" applyBorder="1" applyAlignment="1" applyProtection="1">
      <alignment horizontal="center" vertical="center"/>
      <protection locked="0"/>
    </xf>
    <xf numFmtId="0" fontId="5" fillId="0" borderId="0" xfId="2" applyFont="1" applyBorder="1" applyAlignment="1" applyProtection="1">
      <alignment horizontal="center" vertical="center"/>
      <protection locked="0"/>
    </xf>
    <xf numFmtId="0" fontId="5" fillId="0" borderId="0" xfId="2" applyFont="1" applyBorder="1" applyAlignment="1" applyProtection="1">
      <alignment vertical="center" wrapText="1"/>
      <protection locked="0"/>
    </xf>
    <xf numFmtId="4" fontId="5" fillId="0" borderId="0" xfId="2" applyNumberFormat="1" applyFont="1" applyBorder="1" applyAlignment="1" applyProtection="1">
      <alignment horizontal="center" vertical="center" wrapText="1"/>
      <protection locked="0"/>
    </xf>
    <xf numFmtId="4" fontId="5" fillId="0" borderId="0" xfId="2" applyNumberFormat="1" applyFont="1" applyBorder="1" applyAlignment="1" applyProtection="1">
      <alignment horizontal="center" vertical="center"/>
      <protection locked="0"/>
    </xf>
    <xf numFmtId="4" fontId="5" fillId="0" borderId="0" xfId="0" applyNumberFormat="1" applyFont="1" applyBorder="1" applyAlignment="1">
      <alignment horizontal="center"/>
    </xf>
    <xf numFmtId="164" fontId="5" fillId="0" borderId="14" xfId="3" applyFont="1" applyFill="1" applyBorder="1" applyAlignment="1">
      <alignment horizontal="center"/>
    </xf>
    <xf numFmtId="164" fontId="5" fillId="0" borderId="41" xfId="3" applyFont="1" applyFill="1" applyBorder="1"/>
    <xf numFmtId="164" fontId="5" fillId="0" borderId="42" xfId="3" applyFont="1" applyFill="1" applyBorder="1"/>
    <xf numFmtId="164" fontId="5" fillId="0" borderId="43" xfId="3" applyFont="1" applyFill="1" applyBorder="1"/>
    <xf numFmtId="164" fontId="5" fillId="0" borderId="4" xfId="3" applyFont="1" applyFill="1" applyBorder="1"/>
    <xf numFmtId="164" fontId="5" fillId="0" borderId="12" xfId="3" applyFont="1" applyFill="1" applyBorder="1"/>
    <xf numFmtId="0" fontId="6" fillId="8" borderId="0" xfId="0" applyFont="1" applyFill="1"/>
    <xf numFmtId="164" fontId="16" fillId="0" borderId="0" xfId="0" applyNumberFormat="1" applyFont="1"/>
    <xf numFmtId="164" fontId="9" fillId="0" borderId="23" xfId="3" applyFont="1" applyBorder="1" applyAlignment="1">
      <alignment horizontal="center" vertical="center"/>
    </xf>
    <xf numFmtId="164" fontId="9" fillId="0" borderId="8" xfId="3" applyFont="1" applyBorder="1" applyAlignment="1">
      <alignment horizontal="center" vertical="center"/>
    </xf>
    <xf numFmtId="164" fontId="9" fillId="0" borderId="25" xfId="3" applyFont="1" applyBorder="1" applyAlignment="1">
      <alignment horizontal="center" vertical="center"/>
    </xf>
    <xf numFmtId="164" fontId="9" fillId="0" borderId="2" xfId="3" applyFont="1" applyBorder="1" applyAlignment="1">
      <alignment horizontal="center" vertical="center"/>
    </xf>
    <xf numFmtId="164" fontId="9" fillId="0" borderId="27" xfId="3" applyFont="1" applyBorder="1" applyAlignment="1">
      <alignment horizontal="center" vertical="center"/>
    </xf>
    <xf numFmtId="164" fontId="9" fillId="0" borderId="28" xfId="3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64" fontId="7" fillId="0" borderId="9" xfId="3" applyFont="1" applyBorder="1" applyAlignment="1">
      <alignment horizontal="center" vertical="center"/>
    </xf>
    <xf numFmtId="164" fontId="7" fillId="0" borderId="10" xfId="3" applyFont="1" applyBorder="1" applyAlignment="1">
      <alignment horizontal="center" vertical="center"/>
    </xf>
    <xf numFmtId="164" fontId="7" fillId="0" borderId="4" xfId="3" applyFont="1" applyBorder="1" applyAlignment="1">
      <alignment horizontal="center" vertical="center"/>
    </xf>
    <xf numFmtId="164" fontId="7" fillId="0" borderId="11" xfId="3" applyFont="1" applyBorder="1" applyAlignment="1">
      <alignment horizontal="center" vertical="center"/>
    </xf>
    <xf numFmtId="164" fontId="7" fillId="0" borderId="12" xfId="3" applyFont="1" applyBorder="1" applyAlignment="1">
      <alignment horizontal="center" vertical="center"/>
    </xf>
    <xf numFmtId="164" fontId="7" fillId="0" borderId="14" xfId="3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top"/>
    </xf>
    <xf numFmtId="0" fontId="7" fillId="0" borderId="16" xfId="0" applyFont="1" applyBorder="1" applyAlignment="1">
      <alignment horizontal="left" vertical="top"/>
    </xf>
    <xf numFmtId="0" fontId="7" fillId="0" borderId="17" xfId="0" applyFont="1" applyBorder="1" applyAlignment="1">
      <alignment horizontal="left" vertical="top"/>
    </xf>
    <xf numFmtId="0" fontId="7" fillId="0" borderId="1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7" fillId="0" borderId="18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7" fillId="0" borderId="19" xfId="0" applyFont="1" applyBorder="1" applyAlignment="1">
      <alignment horizontal="left" wrapText="1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12" fillId="0" borderId="0" xfId="2" applyFont="1" applyBorder="1" applyAlignment="1">
      <alignment horizontal="left" vertical="center"/>
    </xf>
    <xf numFmtId="0" fontId="12" fillId="0" borderId="13" xfId="2" applyFont="1" applyBorder="1" applyAlignment="1">
      <alignment horizontal="left" vertical="center"/>
    </xf>
    <xf numFmtId="0" fontId="4" fillId="0" borderId="30" xfId="2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0" fontId="11" fillId="3" borderId="18" xfId="2" applyFont="1" applyFill="1" applyBorder="1" applyAlignment="1" applyProtection="1">
      <alignment horizontal="center" vertical="center"/>
      <protection locked="0"/>
    </xf>
    <xf numFmtId="0" fontId="11" fillId="3" borderId="3" xfId="2" applyFont="1" applyFill="1" applyBorder="1" applyAlignment="1" applyProtection="1">
      <alignment horizontal="center" vertical="center"/>
      <protection locked="0"/>
    </xf>
    <xf numFmtId="0" fontId="11" fillId="3" borderId="19" xfId="2" applyFont="1" applyFill="1" applyBorder="1" applyAlignment="1" applyProtection="1">
      <alignment horizontal="center" vertical="center"/>
      <protection locked="0"/>
    </xf>
    <xf numFmtId="0" fontId="16" fillId="6" borderId="27" xfId="2" applyFont="1" applyFill="1" applyBorder="1" applyAlignment="1" applyProtection="1">
      <alignment horizontal="right" vertical="center" wrapText="1"/>
      <protection locked="0"/>
    </xf>
    <xf numFmtId="0" fontId="16" fillId="6" borderId="28" xfId="2" applyFont="1" applyFill="1" applyBorder="1" applyAlignment="1" applyProtection="1">
      <alignment horizontal="right" vertical="center" wrapText="1"/>
      <protection locked="0"/>
    </xf>
    <xf numFmtId="0" fontId="12" fillId="0" borderId="0" xfId="2" applyFont="1" applyAlignment="1">
      <alignment horizontal="left" vertical="center"/>
    </xf>
    <xf numFmtId="0" fontId="11" fillId="3" borderId="20" xfId="2" applyFont="1" applyFill="1" applyBorder="1" applyAlignment="1" applyProtection="1">
      <alignment horizontal="center" vertical="center"/>
      <protection locked="0"/>
    </xf>
    <xf numFmtId="0" fontId="11" fillId="3" borderId="21" xfId="2" applyFont="1" applyFill="1" applyBorder="1" applyAlignment="1" applyProtection="1">
      <alignment horizontal="center" vertical="center"/>
      <protection locked="0"/>
    </xf>
    <xf numFmtId="0" fontId="11" fillId="3" borderId="22" xfId="2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8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2" fontId="0" fillId="0" borderId="31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 vertical="center"/>
    </xf>
    <xf numFmtId="0" fontId="0" fillId="0" borderId="3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39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164" fontId="9" fillId="0" borderId="24" xfId="3" applyFont="1" applyBorder="1" applyAlignment="1">
      <alignment horizontal="center" vertical="center"/>
    </xf>
    <xf numFmtId="164" fontId="9" fillId="0" borderId="26" xfId="3" applyFont="1" applyBorder="1" applyAlignment="1">
      <alignment horizontal="center" vertical="center"/>
    </xf>
    <xf numFmtId="164" fontId="9" fillId="0" borderId="29" xfId="3" applyFont="1" applyBorder="1" applyAlignment="1">
      <alignment horizontal="center" vertical="center"/>
    </xf>
    <xf numFmtId="44" fontId="6" fillId="0" borderId="0" xfId="0" applyNumberFormat="1" applyFont="1"/>
  </cellXfs>
  <cellStyles count="4">
    <cellStyle name="Moeda" xfId="3" builtinId="4"/>
    <cellStyle name="Normal" xfId="0" builtinId="0"/>
    <cellStyle name="Normal 2" xfId="2"/>
    <cellStyle name="Normal_FICHA DE VERIFICAÇÃO PRELIMINAR - Plano R" xfId="1"/>
  </cellStyles>
  <dxfs count="6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theme="1"/>
      </font>
      <fill>
        <patternFill>
          <bgColor theme="0" tint="-0.1499679555650502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theme="1"/>
      </font>
      <fill>
        <patternFill>
          <bgColor theme="0" tint="-0.1499679555650502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theme="1"/>
      </font>
      <fill>
        <patternFill>
          <bgColor theme="0" tint="-0.1499679555650502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E26B0A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176993</xdr:colOff>
      <xdr:row>21</xdr:row>
      <xdr:rowOff>0</xdr:rowOff>
    </xdr:from>
    <xdr:to>
      <xdr:col>8</xdr:col>
      <xdr:colOff>820553</xdr:colOff>
      <xdr:row>24</xdr:row>
      <xdr:rowOff>120836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06493" y="4257675"/>
          <a:ext cx="643560" cy="692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538942</xdr:colOff>
      <xdr:row>1</xdr:row>
      <xdr:rowOff>87303</xdr:rowOff>
    </xdr:from>
    <xdr:to>
      <xdr:col>8</xdr:col>
      <xdr:colOff>466724</xdr:colOff>
      <xdr:row>6</xdr:row>
      <xdr:rowOff>123512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20692" y="325428"/>
          <a:ext cx="927907" cy="998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186518</xdr:colOff>
      <xdr:row>19</xdr:row>
      <xdr:rowOff>14278</xdr:rowOff>
    </xdr:from>
    <xdr:to>
      <xdr:col>1</xdr:col>
      <xdr:colOff>220478</xdr:colOff>
      <xdr:row>22</xdr:row>
      <xdr:rowOff>125589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CAC5E49D-07D6-4208-AE1D-DD505366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6518" y="3748078"/>
          <a:ext cx="643560" cy="692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538942</xdr:colOff>
      <xdr:row>1</xdr:row>
      <xdr:rowOff>87303</xdr:rowOff>
    </xdr:from>
    <xdr:to>
      <xdr:col>8</xdr:col>
      <xdr:colOff>466724</xdr:colOff>
      <xdr:row>6</xdr:row>
      <xdr:rowOff>123512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xmlns="" id="{4212421C-CC70-47D3-9734-634F4049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8317" y="325428"/>
          <a:ext cx="927907" cy="998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186518</xdr:colOff>
      <xdr:row>19</xdr:row>
      <xdr:rowOff>14278</xdr:rowOff>
    </xdr:from>
    <xdr:to>
      <xdr:col>1</xdr:col>
      <xdr:colOff>220478</xdr:colOff>
      <xdr:row>22</xdr:row>
      <xdr:rowOff>125589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AF75E581-B4D2-4387-B486-D21FB7BF0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6518" y="3748078"/>
          <a:ext cx="643560" cy="692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538942</xdr:colOff>
      <xdr:row>1</xdr:row>
      <xdr:rowOff>87303</xdr:rowOff>
    </xdr:from>
    <xdr:to>
      <xdr:col>8</xdr:col>
      <xdr:colOff>466724</xdr:colOff>
      <xdr:row>6</xdr:row>
      <xdr:rowOff>123512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xmlns="" id="{446C4EF5-5678-4865-BEED-485CDB168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8317" y="325428"/>
          <a:ext cx="927907" cy="998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2.%20Planilha%20Or&#231;ament&#225;r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BDI"/>
      <sheetName val="Orçamentária-CDHU"/>
      <sheetName val="Orçamentária-SINAPI"/>
      <sheetName val="Orçamentária-FDE"/>
      <sheetName val="Composição"/>
      <sheetName val="SINAPI"/>
      <sheetName val="CDHU"/>
      <sheetName val="FDE"/>
    </sheetNames>
    <sheetDataSet>
      <sheetData sheetId="0">
        <row r="3">
          <cell r="A3" t="str">
            <v>OBJETO: REFORMA DA CAMARA MUNICIPAL</v>
          </cell>
        </row>
        <row r="4">
          <cell r="A4" t="str">
            <v>ENDEREÇO: R. Maurício Barbosa Tavares Elias, 314 - Jd. Vergel de Una, Ibiúna - SP, 18150-000</v>
          </cell>
        </row>
        <row r="5">
          <cell r="A5" t="str">
            <v>DATA DA ELABORAÇÃO:16/09/2025</v>
          </cell>
        </row>
        <row r="6">
          <cell r="A6" t="str">
            <v xml:space="preserve">FONTE: CDHU 198 c/ deson. </v>
          </cell>
        </row>
        <row r="7">
          <cell r="A7" t="str">
            <v>PRAZO DE EXECUÇÃO: 90 DIAS</v>
          </cell>
        </row>
        <row r="14">
          <cell r="B14" t="str">
            <v>Jessica Cristina O. Fogaça</v>
          </cell>
        </row>
        <row r="15">
          <cell r="B15" t="str">
            <v>Engenheira Civil</v>
          </cell>
        </row>
        <row r="16">
          <cell r="B16" t="str">
            <v>5069 746919</v>
          </cell>
        </row>
      </sheetData>
      <sheetData sheetId="1"/>
      <sheetData sheetId="2">
        <row r="11">
          <cell r="A11">
            <v>1</v>
          </cell>
          <cell r="D11" t="str">
            <v>SERVIÇOS PRELIMINARES E ADM LOCAL</v>
          </cell>
          <cell r="I11">
            <v>44171.45</v>
          </cell>
        </row>
        <row r="16">
          <cell r="D16" t="str">
            <v>REFORMA GABINETES , RECEPÇÃO, DEPÓSITOS, HALL, SALA REUNIÃO E ESCADA</v>
          </cell>
          <cell r="I16">
            <v>89535.17</v>
          </cell>
        </row>
        <row r="33">
          <cell r="D33" t="str">
            <v xml:space="preserve">REFORMA ÁREAS MOLHADAS- TODOS BANHEIROS E LAVANDERIA </v>
          </cell>
          <cell r="I33">
            <v>70568.33</v>
          </cell>
        </row>
        <row r="40">
          <cell r="D40" t="str">
            <v>REFORMA INFERIOR- ADMINISTRAÇÃO</v>
          </cell>
          <cell r="I40">
            <v>31267.359999999997</v>
          </cell>
        </row>
        <row r="52">
          <cell r="D52" t="str">
            <v>REFORMA PLENÁRIO</v>
          </cell>
          <cell r="I52">
            <v>37622.080000000002</v>
          </cell>
        </row>
        <row r="60">
          <cell r="D60" t="str">
            <v>CALÇADA</v>
          </cell>
          <cell r="I60">
            <v>7076.3600000000006</v>
          </cell>
        </row>
        <row r="68">
          <cell r="D68" t="str">
            <v>PINTURA</v>
          </cell>
          <cell r="I68">
            <v>209596.68</v>
          </cell>
        </row>
        <row r="75">
          <cell r="D75" t="str">
            <v xml:space="preserve">SERVIÇOS FINAIS </v>
          </cell>
          <cell r="I75">
            <v>18214.47</v>
          </cell>
        </row>
      </sheetData>
      <sheetData sheetId="3">
        <row r="11">
          <cell r="A11">
            <v>1</v>
          </cell>
          <cell r="D11" t="str">
            <v>ETAPA</v>
          </cell>
        </row>
        <row r="12">
          <cell r="A12" t="str">
            <v>1.1</v>
          </cell>
          <cell r="B12" t="str">
            <v>SINAPI</v>
          </cell>
          <cell r="C12">
            <v>97141</v>
          </cell>
          <cell r="D12" t="str">
            <v>ASSENTAMENTO DE TUBO DE FERRO FUNDIDO PARA REDE DE ÁGUA, DN 80 MM, JUNTA ELÁSTICA, INSTALADO EM LOCAL COM NÍVEL ALTO DE INTERFERÊNCIAS (NÃO INCLUI FORNECIMENTO). AF_05/2024</v>
          </cell>
          <cell r="E12" t="str">
            <v>M</v>
          </cell>
          <cell r="F12">
            <v>1</v>
          </cell>
          <cell r="G12" t="str">
            <v>5,02</v>
          </cell>
          <cell r="H12">
            <v>5.0199999999999996</v>
          </cell>
          <cell r="I12">
            <v>6.35</v>
          </cell>
        </row>
      </sheetData>
      <sheetData sheetId="4">
        <row r="11">
          <cell r="A11">
            <v>1</v>
          </cell>
          <cell r="D11" t="str">
            <v>ETAPA</v>
          </cell>
        </row>
        <row r="12">
          <cell r="A12" t="str">
            <v>1.1</v>
          </cell>
          <cell r="B12" t="str">
            <v>FDE</v>
          </cell>
          <cell r="C12" t="str">
            <v>01.01.001</v>
          </cell>
          <cell r="D12" t="str">
            <v>RETIRANDO A VEGETACAO, TRONCOS ATE 5CM DE DIAMETRO E RASPAGEM.</v>
          </cell>
          <cell r="E12" t="str">
            <v>M2</v>
          </cell>
          <cell r="F12">
            <v>1</v>
          </cell>
          <cell r="G12" t="str">
            <v>5,12</v>
          </cell>
          <cell r="H12">
            <v>5.12</v>
          </cell>
          <cell r="I12">
            <v>6.47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abSelected="1" zoomScaleNormal="100" workbookViewId="0">
      <selection activeCell="M19" sqref="M19"/>
    </sheetView>
  </sheetViews>
  <sheetFormatPr defaultColWidth="8.6640625" defaultRowHeight="14.4" x14ac:dyDescent="0.3"/>
  <cols>
    <col min="1" max="1" width="9.109375" style="7" bestFit="1" customWidth="1"/>
    <col min="2" max="2" width="6.109375" style="7" bestFit="1" customWidth="1"/>
    <col min="3" max="3" width="8.88671875" style="7" bestFit="1" customWidth="1"/>
    <col min="4" max="4" width="37.33203125" style="92" customWidth="1"/>
    <col min="5" max="5" width="8.44140625" style="79" bestFit="1" customWidth="1"/>
    <col min="6" max="6" width="11.5546875" style="79" bestFit="1" customWidth="1"/>
    <col min="7" max="9" width="15" style="85" customWidth="1"/>
    <col min="10" max="10" width="13.88671875" style="17" bestFit="1" customWidth="1"/>
    <col min="11" max="11" width="13.33203125" style="17" bestFit="1" customWidth="1"/>
    <col min="12" max="12" width="13.88671875" style="17" bestFit="1" customWidth="1"/>
    <col min="13" max="13" width="13.88671875" style="1" bestFit="1" customWidth="1"/>
    <col min="14" max="16384" width="8.6640625" style="1"/>
  </cols>
  <sheetData>
    <row r="1" spans="1:13" ht="18" thickBot="1" x14ac:dyDescent="0.35">
      <c r="A1" s="135" t="s">
        <v>20</v>
      </c>
      <c r="B1" s="136"/>
      <c r="C1" s="136"/>
      <c r="D1" s="136"/>
      <c r="E1" s="136"/>
      <c r="F1" s="136"/>
      <c r="G1" s="136"/>
      <c r="H1" s="136"/>
      <c r="I1" s="137"/>
      <c r="J1" s="129" t="s">
        <v>33</v>
      </c>
      <c r="K1" s="130"/>
      <c r="L1" s="130"/>
    </row>
    <row r="2" spans="1:13" ht="15" thickBot="1" x14ac:dyDescent="0.35">
      <c r="A2" s="144" t="s">
        <v>0</v>
      </c>
      <c r="B2" s="145"/>
      <c r="C2" s="145"/>
      <c r="D2" s="145"/>
      <c r="E2" s="145"/>
      <c r="F2" s="145"/>
      <c r="G2" s="146"/>
      <c r="H2" s="138"/>
      <c r="I2" s="139"/>
      <c r="J2" s="131"/>
      <c r="K2" s="132"/>
      <c r="L2" s="132"/>
    </row>
    <row r="3" spans="1:13" x14ac:dyDescent="0.3">
      <c r="A3" s="147" t="str">
        <f>[1]Dados!$A$3</f>
        <v>OBJETO: REFORMA DA CAMARA MUNICIPAL</v>
      </c>
      <c r="B3" s="148"/>
      <c r="C3" s="148"/>
      <c r="D3" s="148"/>
      <c r="E3" s="148"/>
      <c r="F3" s="148"/>
      <c r="G3" s="149"/>
      <c r="H3" s="140"/>
      <c r="I3" s="141"/>
      <c r="J3" s="131"/>
      <c r="K3" s="132"/>
      <c r="L3" s="132"/>
    </row>
    <row r="4" spans="1:13" x14ac:dyDescent="0.3">
      <c r="A4" s="150" t="str">
        <f>[1]Dados!$A$4</f>
        <v>ENDEREÇO: R. Maurício Barbosa Tavares Elias, 314 - Jd. Vergel de Una, Ibiúna - SP, 18150-000</v>
      </c>
      <c r="B4" s="151"/>
      <c r="C4" s="151"/>
      <c r="D4" s="151"/>
      <c r="E4" s="151"/>
      <c r="F4" s="151"/>
      <c r="G4" s="152"/>
      <c r="H4" s="140"/>
      <c r="I4" s="141"/>
      <c r="J4" s="131"/>
      <c r="K4" s="132"/>
      <c r="L4" s="132"/>
    </row>
    <row r="5" spans="1:13" x14ac:dyDescent="0.3">
      <c r="A5" s="153" t="str">
        <f>[1]Dados!$A$5</f>
        <v>DATA DA ELABORAÇÃO:16/09/2025</v>
      </c>
      <c r="B5" s="154"/>
      <c r="C5" s="154"/>
      <c r="D5" s="154"/>
      <c r="E5" s="154"/>
      <c r="F5" s="154"/>
      <c r="G5" s="155"/>
      <c r="H5" s="140"/>
      <c r="I5" s="141"/>
      <c r="J5" s="131"/>
      <c r="K5" s="132"/>
      <c r="L5" s="132"/>
    </row>
    <row r="6" spans="1:13" x14ac:dyDescent="0.3">
      <c r="A6" s="156" t="str">
        <f>[1]Dados!$A$6</f>
        <v xml:space="preserve">FONTE: CDHU 198 c/ deson. </v>
      </c>
      <c r="B6" s="157"/>
      <c r="C6" s="157"/>
      <c r="D6" s="157"/>
      <c r="E6" s="157"/>
      <c r="F6" s="157"/>
      <c r="G6" s="158"/>
      <c r="H6" s="140"/>
      <c r="I6" s="141"/>
      <c r="J6" s="131"/>
      <c r="K6" s="132"/>
      <c r="L6" s="132"/>
    </row>
    <row r="7" spans="1:13" ht="15" thickBot="1" x14ac:dyDescent="0.35">
      <c r="A7" s="159" t="str">
        <f>[1]Dados!$A$7</f>
        <v>PRAZO DE EXECUÇÃO: 90 DIAS</v>
      </c>
      <c r="B7" s="160"/>
      <c r="C7" s="160"/>
      <c r="D7" s="160"/>
      <c r="E7" s="160"/>
      <c r="F7" s="160"/>
      <c r="G7" s="161"/>
      <c r="H7" s="142"/>
      <c r="I7" s="143"/>
      <c r="J7" s="133"/>
      <c r="K7" s="134"/>
      <c r="L7" s="134"/>
    </row>
    <row r="8" spans="1:13" ht="15" thickBot="1" x14ac:dyDescent="0.35">
      <c r="A8" s="21"/>
      <c r="G8" s="80"/>
      <c r="H8" s="80"/>
      <c r="I8" s="81"/>
      <c r="J8" s="28"/>
      <c r="K8" s="29"/>
      <c r="L8" s="29"/>
    </row>
    <row r="9" spans="1:13" s="8" customFormat="1" ht="25.2" x14ac:dyDescent="0.3">
      <c r="A9" s="4" t="s">
        <v>4</v>
      </c>
      <c r="B9" s="5" t="s">
        <v>5</v>
      </c>
      <c r="C9" s="5" t="s">
        <v>6</v>
      </c>
      <c r="D9" s="93" t="s">
        <v>7</v>
      </c>
      <c r="E9" s="6" t="s">
        <v>8</v>
      </c>
      <c r="F9" s="6" t="s">
        <v>9</v>
      </c>
      <c r="G9" s="11" t="s">
        <v>10</v>
      </c>
      <c r="H9" s="11" t="s">
        <v>11</v>
      </c>
      <c r="I9" s="12" t="s">
        <v>12</v>
      </c>
      <c r="J9" s="31" t="s">
        <v>21</v>
      </c>
      <c r="K9" s="32" t="s">
        <v>22</v>
      </c>
      <c r="L9" s="32" t="s">
        <v>23</v>
      </c>
    </row>
    <row r="10" spans="1:13" s="8" customFormat="1" x14ac:dyDescent="0.3">
      <c r="A10" s="166" t="s">
        <v>17</v>
      </c>
      <c r="B10" s="167"/>
      <c r="C10" s="167"/>
      <c r="D10" s="167"/>
      <c r="E10" s="167"/>
      <c r="F10" s="167"/>
      <c r="G10" s="167"/>
      <c r="H10" s="167"/>
      <c r="I10" s="168"/>
      <c r="J10" s="34"/>
      <c r="K10" s="35"/>
      <c r="L10" s="35"/>
    </row>
    <row r="11" spans="1:13" s="64" customFormat="1" x14ac:dyDescent="0.3">
      <c r="A11" s="59">
        <f>'[1]Orçamentária-CDHU'!A11</f>
        <v>1</v>
      </c>
      <c r="B11" s="60" t="s">
        <v>36</v>
      </c>
      <c r="C11" s="60"/>
      <c r="D11" s="60" t="str">
        <f>'[1]Orçamentária-CDHU'!D11</f>
        <v>SERVIÇOS PRELIMINARES E ADM LOCAL</v>
      </c>
      <c r="E11" s="60"/>
      <c r="F11" s="60"/>
      <c r="G11" s="60"/>
      <c r="H11" s="60"/>
      <c r="I11" s="105">
        <f>'[1]Orçamentária-CDHU'!$I$11</f>
        <v>44171.45</v>
      </c>
      <c r="J11" s="106">
        <v>18954.900000000001</v>
      </c>
      <c r="K11" s="107">
        <f>(I11-J11)/2</f>
        <v>12608.274999999998</v>
      </c>
      <c r="L11" s="107">
        <f>K11</f>
        <v>12608.274999999998</v>
      </c>
      <c r="M11" s="192"/>
    </row>
    <row r="12" spans="1:13" s="64" customFormat="1" ht="41.4" x14ac:dyDescent="0.3">
      <c r="A12" s="59">
        <v>2</v>
      </c>
      <c r="B12" s="60" t="s">
        <v>36</v>
      </c>
      <c r="C12" s="60"/>
      <c r="D12" s="60" t="str">
        <f>'[1]Orçamentária-CDHU'!$D$16</f>
        <v>REFORMA GABINETES , RECEPÇÃO, DEPÓSITOS, HALL, SALA REUNIÃO E ESCADA</v>
      </c>
      <c r="E12" s="60"/>
      <c r="F12" s="60"/>
      <c r="G12" s="60"/>
      <c r="H12" s="60"/>
      <c r="I12" s="105">
        <f>'[1]Orçamentária-CDHU'!$I$16</f>
        <v>89535.17</v>
      </c>
      <c r="J12" s="106">
        <f>I12*0.5</f>
        <v>44767.584999999999</v>
      </c>
      <c r="K12" s="107">
        <f>I12*0.5</f>
        <v>44767.584999999999</v>
      </c>
      <c r="L12" s="107"/>
    </row>
    <row r="13" spans="1:13" s="64" customFormat="1" ht="27.6" x14ac:dyDescent="0.3">
      <c r="A13" s="59">
        <v>3</v>
      </c>
      <c r="B13" s="60" t="s">
        <v>36</v>
      </c>
      <c r="C13" s="60"/>
      <c r="D13" s="60" t="str">
        <f>'[1]Orçamentária-CDHU'!$D$33</f>
        <v xml:space="preserve">REFORMA ÁREAS MOLHADAS- TODOS BANHEIROS E LAVANDERIA </v>
      </c>
      <c r="E13" s="60"/>
      <c r="F13" s="60"/>
      <c r="G13" s="60"/>
      <c r="H13" s="60"/>
      <c r="I13" s="105">
        <f>'[1]Orçamentária-CDHU'!$I$33</f>
        <v>70568.33</v>
      </c>
      <c r="J13" s="106">
        <f>I13*0.5</f>
        <v>35284.165000000001</v>
      </c>
      <c r="K13" s="107">
        <f>I13*0.5</f>
        <v>35284.165000000001</v>
      </c>
      <c r="L13" s="107"/>
    </row>
    <row r="14" spans="1:13" s="64" customFormat="1" x14ac:dyDescent="0.3">
      <c r="A14" s="59">
        <v>4</v>
      </c>
      <c r="B14" s="60" t="s">
        <v>36</v>
      </c>
      <c r="C14" s="60"/>
      <c r="D14" s="60" t="str">
        <f>'[1]Orçamentária-CDHU'!$D$40</f>
        <v>REFORMA INFERIOR- ADMINISTRAÇÃO</v>
      </c>
      <c r="E14" s="60"/>
      <c r="F14" s="60"/>
      <c r="G14" s="60"/>
      <c r="H14" s="60"/>
      <c r="I14" s="105">
        <f>'[1]Orçamentária-CDHU'!$I$40</f>
        <v>31267.359999999997</v>
      </c>
      <c r="J14" s="106">
        <f>I14</f>
        <v>31267.359999999997</v>
      </c>
      <c r="K14" s="107"/>
      <c r="L14" s="107"/>
    </row>
    <row r="15" spans="1:13" s="64" customFormat="1" x14ac:dyDescent="0.3">
      <c r="A15" s="59">
        <v>5</v>
      </c>
      <c r="B15" s="60" t="s">
        <v>36</v>
      </c>
      <c r="C15" s="60"/>
      <c r="D15" s="60" t="str">
        <f>'[1]Orçamentária-CDHU'!D52</f>
        <v>REFORMA PLENÁRIO</v>
      </c>
      <c r="E15" s="60"/>
      <c r="F15" s="60"/>
      <c r="G15" s="60"/>
      <c r="H15" s="60"/>
      <c r="I15" s="105">
        <f>'[1]Orçamentária-CDHU'!$I$52</f>
        <v>37622.080000000002</v>
      </c>
      <c r="J15" s="127"/>
      <c r="K15" s="107">
        <f>I15</f>
        <v>37622.080000000002</v>
      </c>
      <c r="L15" s="106"/>
    </row>
    <row r="16" spans="1:13" s="64" customFormat="1" x14ac:dyDescent="0.3">
      <c r="A16" s="59">
        <v>6</v>
      </c>
      <c r="B16" s="60" t="s">
        <v>36</v>
      </c>
      <c r="C16" s="60"/>
      <c r="D16" s="60" t="str">
        <f>'[1]Orçamentária-CDHU'!D60</f>
        <v>CALÇADA</v>
      </c>
      <c r="E16" s="60"/>
      <c r="F16" s="60"/>
      <c r="G16" s="60"/>
      <c r="H16" s="60"/>
      <c r="I16" s="105">
        <f>'[1]Orçamentária-CDHU'!$I$60</f>
        <v>7076.3600000000006</v>
      </c>
      <c r="J16" s="106"/>
      <c r="K16" s="107"/>
      <c r="L16" s="107">
        <f>I16</f>
        <v>7076.3600000000006</v>
      </c>
    </row>
    <row r="17" spans="1:13" s="64" customFormat="1" x14ac:dyDescent="0.3">
      <c r="A17" s="59">
        <v>7</v>
      </c>
      <c r="B17" s="60" t="s">
        <v>36</v>
      </c>
      <c r="C17" s="60"/>
      <c r="D17" s="60" t="str">
        <f>'[1]Orçamentária-CDHU'!D68</f>
        <v>PINTURA</v>
      </c>
      <c r="E17" s="60"/>
      <c r="F17" s="60"/>
      <c r="G17" s="60"/>
      <c r="H17" s="60"/>
      <c r="I17" s="105">
        <f>'[1]Orçamentária-CDHU'!$I$68</f>
        <v>209596.68</v>
      </c>
      <c r="J17" s="106">
        <f>I17*0.2</f>
        <v>41919.336000000003</v>
      </c>
      <c r="K17" s="107">
        <f>I17*0.2</f>
        <v>41919.336000000003</v>
      </c>
      <c r="L17" s="107">
        <f>I17*0.6</f>
        <v>125758.00799999999</v>
      </c>
    </row>
    <row r="18" spans="1:13" s="64" customFormat="1" x14ac:dyDescent="0.3">
      <c r="A18" s="59">
        <v>8</v>
      </c>
      <c r="B18" s="60" t="s">
        <v>36</v>
      </c>
      <c r="C18" s="60"/>
      <c r="D18" s="60" t="str">
        <f>'[1]Orçamentária-CDHU'!$D$75</f>
        <v xml:space="preserve">SERVIÇOS FINAIS </v>
      </c>
      <c r="E18" s="60"/>
      <c r="F18" s="60"/>
      <c r="G18" s="60"/>
      <c r="H18" s="60"/>
      <c r="I18" s="105">
        <f>'[1]Orçamentária-CDHU'!$I$75</f>
        <v>18214.47</v>
      </c>
      <c r="J18" s="106"/>
      <c r="K18" s="107"/>
      <c r="L18" s="107">
        <f>I18</f>
        <v>18214.47</v>
      </c>
    </row>
    <row r="19" spans="1:13" s="65" customFormat="1" ht="13.8" x14ac:dyDescent="0.3">
      <c r="A19" s="77"/>
      <c r="B19" s="78"/>
      <c r="C19" s="78"/>
      <c r="D19" s="74"/>
      <c r="E19" s="78"/>
      <c r="F19" s="78"/>
      <c r="G19" s="82" t="s">
        <v>18</v>
      </c>
      <c r="H19" s="66">
        <f>SUM(H12:H17)</f>
        <v>0</v>
      </c>
      <c r="I19" s="67">
        <f>SUM(I11:I18)</f>
        <v>508051.9</v>
      </c>
      <c r="J19" s="68">
        <f>SUM(J11:J17)</f>
        <v>172193.34599999999</v>
      </c>
      <c r="K19" s="69">
        <f>SUM(K11:K17)</f>
        <v>172201.44099999999</v>
      </c>
      <c r="L19" s="69">
        <f>SUM(L11:L18)</f>
        <v>163657.11299999998</v>
      </c>
      <c r="M19" s="128"/>
    </row>
    <row r="20" spans="1:13" s="22" customFormat="1" ht="15" customHeight="1" thickBot="1" x14ac:dyDescent="0.35">
      <c r="A20" s="169" t="s">
        <v>19</v>
      </c>
      <c r="B20" s="170"/>
      <c r="C20" s="170"/>
      <c r="D20" s="170"/>
      <c r="E20" s="170"/>
      <c r="F20" s="170"/>
      <c r="G20" s="170"/>
      <c r="H20" s="71">
        <f t="shared" ref="H20:L20" si="0">H19</f>
        <v>0</v>
      </c>
      <c r="I20" s="72">
        <f t="shared" si="0"/>
        <v>508051.9</v>
      </c>
      <c r="J20" s="73">
        <f t="shared" si="0"/>
        <v>172193.34599999999</v>
      </c>
      <c r="K20" s="71">
        <f t="shared" si="0"/>
        <v>172201.44099999999</v>
      </c>
      <c r="L20" s="71">
        <f t="shared" si="0"/>
        <v>163657.11299999998</v>
      </c>
    </row>
    <row r="21" spans="1:13" x14ac:dyDescent="0.3">
      <c r="A21" s="109"/>
      <c r="B21" s="110"/>
      <c r="C21" s="110"/>
      <c r="D21" s="111"/>
      <c r="E21" s="112"/>
      <c r="F21" s="113"/>
      <c r="G21" s="114"/>
      <c r="H21" s="114"/>
      <c r="I21" s="115"/>
      <c r="J21" s="122"/>
      <c r="K21" s="123"/>
      <c r="L21" s="124"/>
      <c r="M21" s="108"/>
    </row>
    <row r="22" spans="1:13" x14ac:dyDescent="0.3">
      <c r="A22" s="2"/>
      <c r="B22" s="116"/>
      <c r="C22" s="116"/>
      <c r="D22" s="117"/>
      <c r="E22" s="118"/>
      <c r="F22" s="119"/>
      <c r="G22" s="13"/>
      <c r="H22" s="13"/>
      <c r="I22" s="14"/>
      <c r="J22" s="125"/>
      <c r="K22" s="9"/>
      <c r="L22" s="10"/>
    </row>
    <row r="23" spans="1:13" x14ac:dyDescent="0.3">
      <c r="A23" s="164"/>
      <c r="B23" s="165"/>
      <c r="C23" s="165"/>
      <c r="D23" s="165"/>
      <c r="E23" s="120"/>
      <c r="F23" s="120"/>
      <c r="G23" s="80"/>
      <c r="H23" s="80"/>
      <c r="I23" s="81"/>
      <c r="J23" s="125"/>
      <c r="K23" s="9"/>
      <c r="L23" s="10"/>
    </row>
    <row r="24" spans="1:13" x14ac:dyDescent="0.3">
      <c r="A24" s="23" t="s">
        <v>1</v>
      </c>
      <c r="B24" s="162" t="str">
        <f>[1]Dados!$B$14</f>
        <v>Jessica Cristina O. Fogaça</v>
      </c>
      <c r="C24" s="162"/>
      <c r="D24" s="162"/>
      <c r="E24" s="120"/>
      <c r="F24" s="120"/>
      <c r="G24" s="80"/>
      <c r="H24" s="80"/>
      <c r="I24" s="81"/>
      <c r="J24" s="125"/>
      <c r="K24" s="9"/>
      <c r="L24" s="10"/>
      <c r="M24" s="108"/>
    </row>
    <row r="25" spans="1:13" x14ac:dyDescent="0.3">
      <c r="A25" s="23" t="s">
        <v>2</v>
      </c>
      <c r="B25" s="162" t="str">
        <f>[1]Dados!$B$15</f>
        <v>Engenheira Civil</v>
      </c>
      <c r="C25" s="162"/>
      <c r="D25" s="162"/>
      <c r="E25" s="120"/>
      <c r="F25" s="120"/>
      <c r="G25" s="80"/>
      <c r="H25" s="80"/>
      <c r="I25" s="81"/>
      <c r="J25" s="125"/>
      <c r="K25" s="9"/>
      <c r="L25" s="10"/>
    </row>
    <row r="26" spans="1:13" ht="15" thickBot="1" x14ac:dyDescent="0.35">
      <c r="A26" s="24" t="s">
        <v>3</v>
      </c>
      <c r="B26" s="163" t="str">
        <f>[1]Dados!$B$16</f>
        <v>5069 746919</v>
      </c>
      <c r="C26" s="163"/>
      <c r="D26" s="163"/>
      <c r="E26" s="83"/>
      <c r="F26" s="83"/>
      <c r="G26" s="84"/>
      <c r="H26" s="84"/>
      <c r="I26" s="121"/>
      <c r="J26" s="126"/>
      <c r="K26" s="15"/>
      <c r="L26" s="16"/>
    </row>
    <row r="30" spans="1:13" ht="15" customHeight="1" x14ac:dyDescent="0.3"/>
  </sheetData>
  <mergeCells count="15">
    <mergeCell ref="B25:D25"/>
    <mergeCell ref="B26:D26"/>
    <mergeCell ref="A23:D23"/>
    <mergeCell ref="B24:D24"/>
    <mergeCell ref="A10:I10"/>
    <mergeCell ref="A20:G20"/>
    <mergeCell ref="J1:L7"/>
    <mergeCell ref="A1:I1"/>
    <mergeCell ref="H2:I7"/>
    <mergeCell ref="A2:G2"/>
    <mergeCell ref="A3:G3"/>
    <mergeCell ref="A4:G4"/>
    <mergeCell ref="A5:G5"/>
    <mergeCell ref="A6:G6"/>
    <mergeCell ref="A7:G7"/>
  </mergeCells>
  <conditionalFormatting sqref="A21:A22 E21:F22">
    <cfRule type="expression" dxfId="5" priority="7" stopIfTrue="1">
      <formula>#REF!="sim"</formula>
    </cfRule>
  </conditionalFormatting>
  <conditionalFormatting sqref="G21:I22">
    <cfRule type="expression" dxfId="4" priority="11" stopIfTrue="1">
      <formula>#REF!="sim"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33"/>
  <sheetViews>
    <sheetView zoomScaleNormal="100" workbookViewId="0">
      <selection activeCell="E34" sqref="E34"/>
    </sheetView>
  </sheetViews>
  <sheetFormatPr defaultColWidth="8.6640625" defaultRowHeight="14.4" x14ac:dyDescent="0.3"/>
  <cols>
    <col min="1" max="1" width="9.109375" style="7" bestFit="1" customWidth="1"/>
    <col min="2" max="2" width="6.109375" style="7" bestFit="1" customWidth="1"/>
    <col min="3" max="3" width="8.88671875" style="86" bestFit="1" customWidth="1"/>
    <col min="4" max="4" width="37.33203125" style="100" customWidth="1"/>
    <col min="5" max="5" width="8.44140625" style="79" bestFit="1" customWidth="1"/>
    <col min="6" max="6" width="11.5546875" style="79" bestFit="1" customWidth="1"/>
    <col min="7" max="9" width="15" style="85" customWidth="1"/>
    <col min="10" max="18" width="9.44140625" style="17" bestFit="1" customWidth="1"/>
    <col min="19" max="21" width="9.6640625" style="17" bestFit="1" customWidth="1"/>
    <col min="22" max="16384" width="8.6640625" style="1"/>
  </cols>
  <sheetData>
    <row r="1" spans="1:21" ht="18" thickBot="1" x14ac:dyDescent="0.35">
      <c r="A1" s="135" t="s">
        <v>20</v>
      </c>
      <c r="B1" s="136"/>
      <c r="C1" s="136"/>
      <c r="D1" s="136"/>
      <c r="E1" s="136"/>
      <c r="F1" s="136"/>
      <c r="G1" s="136"/>
      <c r="H1" s="136"/>
      <c r="I1" s="137"/>
      <c r="J1" s="129" t="s">
        <v>33</v>
      </c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89"/>
    </row>
    <row r="2" spans="1:21" ht="15" thickBot="1" x14ac:dyDescent="0.35">
      <c r="A2" s="144" t="s">
        <v>0</v>
      </c>
      <c r="B2" s="145"/>
      <c r="C2" s="145"/>
      <c r="D2" s="145"/>
      <c r="E2" s="145"/>
      <c r="F2" s="145"/>
      <c r="G2" s="146"/>
      <c r="H2" s="138"/>
      <c r="I2" s="139"/>
      <c r="J2" s="131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90"/>
    </row>
    <row r="3" spans="1:21" x14ac:dyDescent="0.3">
      <c r="A3" s="147" t="str">
        <f>[1]Dados!$A$3</f>
        <v>OBJETO: REFORMA DA CAMARA MUNICIPAL</v>
      </c>
      <c r="B3" s="148"/>
      <c r="C3" s="148"/>
      <c r="D3" s="148"/>
      <c r="E3" s="148"/>
      <c r="F3" s="148"/>
      <c r="G3" s="149"/>
      <c r="H3" s="140"/>
      <c r="I3" s="141"/>
      <c r="J3" s="131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90"/>
    </row>
    <row r="4" spans="1:21" x14ac:dyDescent="0.3">
      <c r="A4" s="150" t="str">
        <f>[1]Dados!$A$4</f>
        <v>ENDEREÇO: R. Maurício Barbosa Tavares Elias, 314 - Jd. Vergel de Una, Ibiúna - SP, 18150-000</v>
      </c>
      <c r="B4" s="151"/>
      <c r="C4" s="151"/>
      <c r="D4" s="151"/>
      <c r="E4" s="151"/>
      <c r="F4" s="151"/>
      <c r="G4" s="152"/>
      <c r="H4" s="140"/>
      <c r="I4" s="141"/>
      <c r="J4" s="131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90"/>
    </row>
    <row r="5" spans="1:21" x14ac:dyDescent="0.3">
      <c r="A5" s="153" t="str">
        <f>[1]Dados!$A$5</f>
        <v>DATA DA ELABORAÇÃO:16/09/2025</v>
      </c>
      <c r="B5" s="154"/>
      <c r="C5" s="154"/>
      <c r="D5" s="154"/>
      <c r="E5" s="154"/>
      <c r="F5" s="154"/>
      <c r="G5" s="155"/>
      <c r="H5" s="140"/>
      <c r="I5" s="141"/>
      <c r="J5" s="131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90"/>
    </row>
    <row r="6" spans="1:21" x14ac:dyDescent="0.3">
      <c r="A6" s="156" t="str">
        <f>[1]Dados!$A$6</f>
        <v xml:space="preserve">FONTE: CDHU 198 c/ deson. </v>
      </c>
      <c r="B6" s="157"/>
      <c r="C6" s="157"/>
      <c r="D6" s="157"/>
      <c r="E6" s="157"/>
      <c r="F6" s="157"/>
      <c r="G6" s="158"/>
      <c r="H6" s="140"/>
      <c r="I6" s="141"/>
      <c r="J6" s="131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90"/>
    </row>
    <row r="7" spans="1:21" ht="15" thickBot="1" x14ac:dyDescent="0.35">
      <c r="A7" s="159" t="str">
        <f>[1]Dados!$A$7</f>
        <v>PRAZO DE EXECUÇÃO: 90 DIAS</v>
      </c>
      <c r="B7" s="160"/>
      <c r="C7" s="160"/>
      <c r="D7" s="160"/>
      <c r="E7" s="160"/>
      <c r="F7" s="160"/>
      <c r="G7" s="161"/>
      <c r="H7" s="142"/>
      <c r="I7" s="143"/>
      <c r="J7" s="133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91"/>
    </row>
    <row r="8" spans="1:21" ht="15" thickBot="1" x14ac:dyDescent="0.35">
      <c r="A8" s="21"/>
      <c r="G8" s="80"/>
      <c r="H8" s="80"/>
      <c r="I8" s="81"/>
      <c r="J8" s="28"/>
      <c r="K8" s="29"/>
      <c r="L8" s="29"/>
      <c r="M8" s="29"/>
      <c r="N8" s="29"/>
      <c r="O8" s="29"/>
      <c r="P8" s="29"/>
      <c r="Q8" s="29"/>
      <c r="R8" s="29"/>
      <c r="S8" s="29"/>
      <c r="T8" s="29"/>
      <c r="U8" s="30"/>
    </row>
    <row r="9" spans="1:21" s="8" customFormat="1" ht="25.2" x14ac:dyDescent="0.3">
      <c r="A9" s="4" t="s">
        <v>4</v>
      </c>
      <c r="B9" s="5" t="s">
        <v>5</v>
      </c>
      <c r="C9" s="87" t="s">
        <v>6</v>
      </c>
      <c r="D9" s="93" t="s">
        <v>7</v>
      </c>
      <c r="E9" s="6" t="s">
        <v>8</v>
      </c>
      <c r="F9" s="6" t="s">
        <v>9</v>
      </c>
      <c r="G9" s="11" t="s">
        <v>10</v>
      </c>
      <c r="H9" s="11" t="s">
        <v>11</v>
      </c>
      <c r="I9" s="12" t="s">
        <v>12</v>
      </c>
      <c r="J9" s="31" t="s">
        <v>21</v>
      </c>
      <c r="K9" s="32" t="s">
        <v>22</v>
      </c>
      <c r="L9" s="32" t="s">
        <v>23</v>
      </c>
      <c r="M9" s="32" t="s">
        <v>24</v>
      </c>
      <c r="N9" s="32" t="s">
        <v>25</v>
      </c>
      <c r="O9" s="32" t="s">
        <v>26</v>
      </c>
      <c r="P9" s="32" t="s">
        <v>27</v>
      </c>
      <c r="Q9" s="32" t="s">
        <v>28</v>
      </c>
      <c r="R9" s="32" t="s">
        <v>29</v>
      </c>
      <c r="S9" s="32" t="s">
        <v>30</v>
      </c>
      <c r="T9" s="32" t="s">
        <v>31</v>
      </c>
      <c r="U9" s="33" t="s">
        <v>32</v>
      </c>
    </row>
    <row r="10" spans="1:21" s="8" customFormat="1" x14ac:dyDescent="0.3">
      <c r="A10" s="166" t="s">
        <v>17</v>
      </c>
      <c r="B10" s="167"/>
      <c r="C10" s="167"/>
      <c r="D10" s="167"/>
      <c r="E10" s="167"/>
      <c r="F10" s="167"/>
      <c r="G10" s="167"/>
      <c r="H10" s="167"/>
      <c r="I10" s="168"/>
      <c r="J10" s="34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6"/>
    </row>
    <row r="11" spans="1:21" s="64" customFormat="1" x14ac:dyDescent="0.3">
      <c r="A11" s="59">
        <f>'[1]Orçamentária-SINAPI'!A11</f>
        <v>1</v>
      </c>
      <c r="B11" s="60"/>
      <c r="C11" s="88"/>
      <c r="D11" s="60" t="str">
        <f>'[1]Orçamentária-SINAPI'!D11</f>
        <v>ETAPA</v>
      </c>
      <c r="E11" s="60"/>
      <c r="F11" s="60"/>
      <c r="G11" s="60"/>
      <c r="H11" s="60"/>
      <c r="I11" s="75"/>
      <c r="J11" s="61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3"/>
    </row>
    <row r="12" spans="1:21" s="98" customFormat="1" ht="69" x14ac:dyDescent="0.3">
      <c r="A12" s="94" t="str">
        <f>'[1]Orçamentária-SINAPI'!A12</f>
        <v>1.1</v>
      </c>
      <c r="B12" s="94" t="str">
        <f>'[1]Orçamentária-SINAPI'!B12</f>
        <v>SINAPI</v>
      </c>
      <c r="C12" s="99">
        <f>'[1]Orçamentária-SINAPI'!C12</f>
        <v>97141</v>
      </c>
      <c r="D12" s="101" t="str">
        <f>'[1]Orçamentária-SINAPI'!D12</f>
        <v>ASSENTAMENTO DE TUBO DE FERRO FUNDIDO PARA REDE DE ÁGUA, DN 80 MM, JUNTA ELÁSTICA, INSTALADO EM LOCAL COM NÍVEL ALTO DE INTERFERÊNCIAS (NÃO INCLUI FORNECIMENTO). AF_05/2024</v>
      </c>
      <c r="E12" s="94" t="str">
        <f>'[1]Orçamentária-SINAPI'!E12</f>
        <v>M</v>
      </c>
      <c r="F12" s="94">
        <f>'[1]Orçamentária-SINAPI'!F12</f>
        <v>1</v>
      </c>
      <c r="G12" s="94" t="str">
        <f>'[1]Orçamentária-SINAPI'!G12</f>
        <v>5,02</v>
      </c>
      <c r="H12" s="94">
        <f>'[1]Orçamentária-SINAPI'!H12</f>
        <v>5.0199999999999996</v>
      </c>
      <c r="I12" s="94">
        <f>'[1]Orçamentária-SINAPI'!I12</f>
        <v>6.35</v>
      </c>
      <c r="J12" s="95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7"/>
    </row>
    <row r="13" spans="1:21" s="22" customFormat="1" ht="13.8" x14ac:dyDescent="0.3">
      <c r="A13" s="76"/>
      <c r="B13" s="76"/>
      <c r="C13" s="89"/>
      <c r="D13" s="102"/>
      <c r="E13" s="76"/>
      <c r="F13" s="76"/>
      <c r="G13" s="76"/>
      <c r="H13" s="76"/>
      <c r="I13" s="76"/>
      <c r="J13" s="52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4"/>
    </row>
    <row r="14" spans="1:21" s="22" customFormat="1" ht="13.8" x14ac:dyDescent="0.3">
      <c r="A14" s="76"/>
      <c r="B14" s="76"/>
      <c r="C14" s="89"/>
      <c r="D14" s="102"/>
      <c r="E14" s="76"/>
      <c r="F14" s="76"/>
      <c r="G14" s="76"/>
      <c r="H14" s="76"/>
      <c r="I14" s="76"/>
      <c r="J14" s="52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4"/>
    </row>
    <row r="15" spans="1:21" s="65" customFormat="1" ht="13.8" x14ac:dyDescent="0.3">
      <c r="A15" s="77"/>
      <c r="B15" s="78"/>
      <c r="C15" s="90"/>
      <c r="D15" s="103"/>
      <c r="E15" s="78"/>
      <c r="F15" s="78"/>
      <c r="G15" s="82" t="s">
        <v>18</v>
      </c>
      <c r="H15" s="66">
        <f>SUM(H12:H14)</f>
        <v>5.0199999999999996</v>
      </c>
      <c r="I15" s="67">
        <f>SUM(I12:I14)</f>
        <v>6.35</v>
      </c>
      <c r="J15" s="68">
        <f>SUM(J12:J14)</f>
        <v>0</v>
      </c>
      <c r="K15" s="69">
        <f t="shared" ref="K15:T15" si="0">SUM(K12:K14)</f>
        <v>0</v>
      </c>
      <c r="L15" s="69">
        <f t="shared" si="0"/>
        <v>0</v>
      </c>
      <c r="M15" s="69">
        <f t="shared" si="0"/>
        <v>0</v>
      </c>
      <c r="N15" s="69">
        <f t="shared" si="0"/>
        <v>0</v>
      </c>
      <c r="O15" s="69">
        <f t="shared" si="0"/>
        <v>0</v>
      </c>
      <c r="P15" s="69">
        <f t="shared" si="0"/>
        <v>0</v>
      </c>
      <c r="Q15" s="69">
        <f t="shared" si="0"/>
        <v>0</v>
      </c>
      <c r="R15" s="69">
        <f t="shared" si="0"/>
        <v>0</v>
      </c>
      <c r="S15" s="69">
        <f t="shared" si="0"/>
        <v>0</v>
      </c>
      <c r="T15" s="69">
        <f t="shared" si="0"/>
        <v>0</v>
      </c>
      <c r="U15" s="70">
        <f>SUM(U12:U14)</f>
        <v>0</v>
      </c>
    </row>
    <row r="16" spans="1:21" s="22" customFormat="1" ht="15" customHeight="1" thickBot="1" x14ac:dyDescent="0.35">
      <c r="A16" s="169" t="s">
        <v>19</v>
      </c>
      <c r="B16" s="170"/>
      <c r="C16" s="170"/>
      <c r="D16" s="170"/>
      <c r="E16" s="170"/>
      <c r="F16" s="170"/>
      <c r="G16" s="170"/>
      <c r="H16" s="71">
        <f t="shared" ref="H16:U16" si="1">H15</f>
        <v>5.0199999999999996</v>
      </c>
      <c r="I16" s="72">
        <f t="shared" si="1"/>
        <v>6.35</v>
      </c>
      <c r="J16" s="73">
        <f t="shared" si="1"/>
        <v>0</v>
      </c>
      <c r="K16" s="71">
        <f t="shared" si="1"/>
        <v>0</v>
      </c>
      <c r="L16" s="71">
        <f t="shared" si="1"/>
        <v>0</v>
      </c>
      <c r="M16" s="71">
        <f t="shared" si="1"/>
        <v>0</v>
      </c>
      <c r="N16" s="71">
        <f t="shared" si="1"/>
        <v>0</v>
      </c>
      <c r="O16" s="71">
        <f t="shared" si="1"/>
        <v>0</v>
      </c>
      <c r="P16" s="71">
        <f t="shared" si="1"/>
        <v>0</v>
      </c>
      <c r="Q16" s="71">
        <f t="shared" si="1"/>
        <v>0</v>
      </c>
      <c r="R16" s="71">
        <f t="shared" si="1"/>
        <v>0</v>
      </c>
      <c r="S16" s="71">
        <f t="shared" si="1"/>
        <v>0</v>
      </c>
      <c r="T16" s="71">
        <f t="shared" si="1"/>
        <v>0</v>
      </c>
      <c r="U16" s="72">
        <f t="shared" si="1"/>
        <v>0</v>
      </c>
    </row>
    <row r="17" spans="1:21" s="8" customFormat="1" ht="15" thickBot="1" x14ac:dyDescent="0.35">
      <c r="A17" s="172" t="s">
        <v>17</v>
      </c>
      <c r="B17" s="173"/>
      <c r="C17" s="173"/>
      <c r="D17" s="173"/>
      <c r="E17" s="173"/>
      <c r="F17" s="173"/>
      <c r="G17" s="173"/>
      <c r="H17" s="173"/>
      <c r="I17" s="174"/>
      <c r="J17" s="40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2"/>
    </row>
    <row r="18" spans="1:21" ht="15" thickBot="1" x14ac:dyDescent="0.35">
      <c r="A18" s="2"/>
      <c r="B18" s="3"/>
      <c r="C18" s="91"/>
      <c r="D18" s="104"/>
      <c r="E18" s="20"/>
      <c r="F18" s="19"/>
      <c r="G18" s="13"/>
      <c r="H18" s="13"/>
      <c r="I18" s="14"/>
      <c r="J18" s="43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5"/>
    </row>
    <row r="19" spans="1:21" customFormat="1" x14ac:dyDescent="0.3">
      <c r="A19" s="175"/>
      <c r="B19" s="176"/>
      <c r="C19" s="181" t="s">
        <v>13</v>
      </c>
      <c r="D19" s="182"/>
      <c r="E19" s="182"/>
      <c r="F19" s="182"/>
      <c r="G19" s="182"/>
      <c r="H19" s="182"/>
      <c r="I19" s="25">
        <f>H16</f>
        <v>5.0199999999999996</v>
      </c>
      <c r="J19" s="46">
        <f>J16</f>
        <v>0</v>
      </c>
      <c r="K19" s="47">
        <f t="shared" ref="K19:U19" si="2">K16</f>
        <v>0</v>
      </c>
      <c r="L19" s="47">
        <f t="shared" si="2"/>
        <v>0</v>
      </c>
      <c r="M19" s="47">
        <f t="shared" si="2"/>
        <v>0</v>
      </c>
      <c r="N19" s="47">
        <f t="shared" si="2"/>
        <v>0</v>
      </c>
      <c r="O19" s="47">
        <f t="shared" si="2"/>
        <v>0</v>
      </c>
      <c r="P19" s="47">
        <f t="shared" si="2"/>
        <v>0</v>
      </c>
      <c r="Q19" s="47">
        <f t="shared" si="2"/>
        <v>0</v>
      </c>
      <c r="R19" s="47">
        <f t="shared" si="2"/>
        <v>0</v>
      </c>
      <c r="S19" s="47">
        <f t="shared" si="2"/>
        <v>0</v>
      </c>
      <c r="T19" s="47">
        <f t="shared" si="2"/>
        <v>0</v>
      </c>
      <c r="U19" s="48">
        <f t="shared" si="2"/>
        <v>0</v>
      </c>
    </row>
    <row r="20" spans="1:21" s="58" customFormat="1" x14ac:dyDescent="0.3">
      <c r="A20" s="177"/>
      <c r="B20" s="178"/>
      <c r="C20" s="183" t="s">
        <v>14</v>
      </c>
      <c r="D20" s="184"/>
      <c r="E20" s="184"/>
      <c r="F20" s="184"/>
      <c r="G20" s="184"/>
      <c r="H20" s="184"/>
      <c r="I20" s="18">
        <v>26.43</v>
      </c>
      <c r="J20" s="55">
        <f>$I$20</f>
        <v>26.43</v>
      </c>
      <c r="K20" s="56">
        <f t="shared" ref="K20:U20" si="3">$I$20</f>
        <v>26.43</v>
      </c>
      <c r="L20" s="56">
        <f t="shared" si="3"/>
        <v>26.43</v>
      </c>
      <c r="M20" s="56">
        <f t="shared" si="3"/>
        <v>26.43</v>
      </c>
      <c r="N20" s="56">
        <f t="shared" si="3"/>
        <v>26.43</v>
      </c>
      <c r="O20" s="56">
        <f t="shared" si="3"/>
        <v>26.43</v>
      </c>
      <c r="P20" s="56">
        <f t="shared" si="3"/>
        <v>26.43</v>
      </c>
      <c r="Q20" s="56">
        <f t="shared" si="3"/>
        <v>26.43</v>
      </c>
      <c r="R20" s="56">
        <f t="shared" si="3"/>
        <v>26.43</v>
      </c>
      <c r="S20" s="56">
        <f t="shared" si="3"/>
        <v>26.43</v>
      </c>
      <c r="T20" s="56">
        <f t="shared" si="3"/>
        <v>26.43</v>
      </c>
      <c r="U20" s="57">
        <f t="shared" si="3"/>
        <v>26.43</v>
      </c>
    </row>
    <row r="21" spans="1:21" customFormat="1" x14ac:dyDescent="0.3">
      <c r="A21" s="177"/>
      <c r="B21" s="178"/>
      <c r="C21" s="185" t="s">
        <v>15</v>
      </c>
      <c r="D21" s="186"/>
      <c r="E21" s="186"/>
      <c r="F21" s="186"/>
      <c r="G21" s="186"/>
      <c r="H21" s="186"/>
      <c r="I21" s="26">
        <f>ROUND((I19)*I20/100,2)</f>
        <v>1.33</v>
      </c>
      <c r="J21" s="37">
        <f>ROUND((J19)*I20/100,2)</f>
        <v>0</v>
      </c>
      <c r="K21" s="38">
        <f t="shared" ref="K21:U21" si="4">ROUND((K19)*J20/100,2)</f>
        <v>0</v>
      </c>
      <c r="L21" s="38">
        <f t="shared" si="4"/>
        <v>0</v>
      </c>
      <c r="M21" s="38">
        <f t="shared" si="4"/>
        <v>0</v>
      </c>
      <c r="N21" s="38">
        <f t="shared" si="4"/>
        <v>0</v>
      </c>
      <c r="O21" s="38">
        <f t="shared" si="4"/>
        <v>0</v>
      </c>
      <c r="P21" s="38">
        <f t="shared" si="4"/>
        <v>0</v>
      </c>
      <c r="Q21" s="38">
        <f t="shared" si="4"/>
        <v>0</v>
      </c>
      <c r="R21" s="38">
        <f t="shared" si="4"/>
        <v>0</v>
      </c>
      <c r="S21" s="38">
        <f t="shared" si="4"/>
        <v>0</v>
      </c>
      <c r="T21" s="38">
        <f t="shared" si="4"/>
        <v>0</v>
      </c>
      <c r="U21" s="39">
        <f t="shared" si="4"/>
        <v>0</v>
      </c>
    </row>
    <row r="22" spans="1:21" customFormat="1" ht="15" thickBot="1" x14ac:dyDescent="0.35">
      <c r="A22" s="177"/>
      <c r="B22" s="178"/>
      <c r="C22" s="187" t="s">
        <v>16</v>
      </c>
      <c r="D22" s="188"/>
      <c r="E22" s="188"/>
      <c r="F22" s="188"/>
      <c r="G22" s="188"/>
      <c r="H22" s="188"/>
      <c r="I22" s="27">
        <f>I19+I21</f>
        <v>6.35</v>
      </c>
      <c r="J22" s="49">
        <f>J19+J21</f>
        <v>0</v>
      </c>
      <c r="K22" s="50">
        <f t="shared" ref="K22:U22" si="5">K19+K21</f>
        <v>0</v>
      </c>
      <c r="L22" s="50">
        <f t="shared" si="5"/>
        <v>0</v>
      </c>
      <c r="M22" s="50">
        <f t="shared" si="5"/>
        <v>0</v>
      </c>
      <c r="N22" s="50">
        <f t="shared" si="5"/>
        <v>0</v>
      </c>
      <c r="O22" s="50">
        <f t="shared" si="5"/>
        <v>0</v>
      </c>
      <c r="P22" s="50">
        <f t="shared" si="5"/>
        <v>0</v>
      </c>
      <c r="Q22" s="50">
        <f t="shared" si="5"/>
        <v>0</v>
      </c>
      <c r="R22" s="50">
        <f t="shared" si="5"/>
        <v>0</v>
      </c>
      <c r="S22" s="50">
        <f t="shared" si="5"/>
        <v>0</v>
      </c>
      <c r="T22" s="50">
        <f t="shared" si="5"/>
        <v>0</v>
      </c>
      <c r="U22" s="51">
        <f t="shared" si="5"/>
        <v>0</v>
      </c>
    </row>
    <row r="23" spans="1:21" customFormat="1" x14ac:dyDescent="0.3">
      <c r="A23" s="177"/>
      <c r="B23" s="178"/>
      <c r="C23" s="181" t="s">
        <v>34</v>
      </c>
      <c r="D23" s="182"/>
      <c r="E23" s="182"/>
      <c r="F23" s="182"/>
      <c r="G23" s="182"/>
      <c r="H23" s="182"/>
      <c r="I23" s="25">
        <v>0</v>
      </c>
      <c r="J23" s="46">
        <f>($I$23/$I$22)*J22</f>
        <v>0</v>
      </c>
      <c r="K23" s="47">
        <f t="shared" ref="K23:U23" si="6">($I$23/$I$22)*K22</f>
        <v>0</v>
      </c>
      <c r="L23" s="47">
        <f t="shared" si="6"/>
        <v>0</v>
      </c>
      <c r="M23" s="47">
        <f t="shared" si="6"/>
        <v>0</v>
      </c>
      <c r="N23" s="47">
        <f t="shared" si="6"/>
        <v>0</v>
      </c>
      <c r="O23" s="47">
        <f t="shared" si="6"/>
        <v>0</v>
      </c>
      <c r="P23" s="47">
        <f t="shared" si="6"/>
        <v>0</v>
      </c>
      <c r="Q23" s="47">
        <f t="shared" si="6"/>
        <v>0</v>
      </c>
      <c r="R23" s="47">
        <f t="shared" si="6"/>
        <v>0</v>
      </c>
      <c r="S23" s="47">
        <f t="shared" si="6"/>
        <v>0</v>
      </c>
      <c r="T23" s="47">
        <f t="shared" si="6"/>
        <v>0</v>
      </c>
      <c r="U23" s="48">
        <f t="shared" si="6"/>
        <v>0</v>
      </c>
    </row>
    <row r="24" spans="1:21" customFormat="1" ht="15" thickBot="1" x14ac:dyDescent="0.35">
      <c r="A24" s="179"/>
      <c r="B24" s="180"/>
      <c r="C24" s="187" t="s">
        <v>35</v>
      </c>
      <c r="D24" s="188"/>
      <c r="E24" s="188"/>
      <c r="F24" s="188"/>
      <c r="G24" s="188"/>
      <c r="H24" s="188"/>
      <c r="I24" s="27">
        <f>I22-I23</f>
        <v>6.35</v>
      </c>
      <c r="J24" s="49">
        <f>($I$24/$I$22)*J22</f>
        <v>0</v>
      </c>
      <c r="K24" s="50">
        <f t="shared" ref="K24:U24" si="7">($I$24/$I$22)*K22</f>
        <v>0</v>
      </c>
      <c r="L24" s="50">
        <f t="shared" si="7"/>
        <v>0</v>
      </c>
      <c r="M24" s="50">
        <f t="shared" si="7"/>
        <v>0</v>
      </c>
      <c r="N24" s="50">
        <f t="shared" si="7"/>
        <v>0</v>
      </c>
      <c r="O24" s="50">
        <f t="shared" si="7"/>
        <v>0</v>
      </c>
      <c r="P24" s="50">
        <f t="shared" si="7"/>
        <v>0</v>
      </c>
      <c r="Q24" s="50">
        <f t="shared" si="7"/>
        <v>0</v>
      </c>
      <c r="R24" s="50">
        <f t="shared" si="7"/>
        <v>0</v>
      </c>
      <c r="S24" s="50">
        <f t="shared" si="7"/>
        <v>0</v>
      </c>
      <c r="T24" s="50">
        <f t="shared" si="7"/>
        <v>0</v>
      </c>
      <c r="U24" s="51">
        <f t="shared" si="7"/>
        <v>0</v>
      </c>
    </row>
    <row r="25" spans="1:21" x14ac:dyDescent="0.3">
      <c r="A25" s="2"/>
      <c r="B25" s="3"/>
      <c r="C25" s="91"/>
      <c r="D25" s="104"/>
      <c r="E25" s="20"/>
      <c r="F25" s="19"/>
      <c r="G25" s="13"/>
      <c r="H25" s="13"/>
      <c r="I25" s="13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10"/>
    </row>
    <row r="26" spans="1:21" x14ac:dyDescent="0.3">
      <c r="A26" s="164"/>
      <c r="B26" s="165"/>
      <c r="C26" s="165"/>
      <c r="D26" s="165"/>
      <c r="G26" s="80"/>
      <c r="H26" s="80"/>
      <c r="I26" s="80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10"/>
    </row>
    <row r="27" spans="1:21" x14ac:dyDescent="0.3">
      <c r="A27" s="23" t="s">
        <v>1</v>
      </c>
      <c r="B27" s="171" t="str">
        <f>[1]Dados!$B$14</f>
        <v>Jessica Cristina O. Fogaça</v>
      </c>
      <c r="C27" s="171"/>
      <c r="D27" s="171"/>
      <c r="G27" s="80"/>
      <c r="H27" s="80"/>
      <c r="I27" s="80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10"/>
    </row>
    <row r="28" spans="1:21" x14ac:dyDescent="0.3">
      <c r="A28" s="23" t="s">
        <v>2</v>
      </c>
      <c r="B28" s="171" t="str">
        <f>[1]Dados!$B$15</f>
        <v>Engenheira Civil</v>
      </c>
      <c r="C28" s="171"/>
      <c r="D28" s="171"/>
      <c r="G28" s="80"/>
      <c r="H28" s="80"/>
      <c r="I28" s="80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10"/>
    </row>
    <row r="29" spans="1:21" ht="15" thickBot="1" x14ac:dyDescent="0.35">
      <c r="A29" s="24" t="s">
        <v>3</v>
      </c>
      <c r="B29" s="163" t="str">
        <f>[1]Dados!$B$16</f>
        <v>5069 746919</v>
      </c>
      <c r="C29" s="163"/>
      <c r="D29" s="163"/>
      <c r="E29" s="83"/>
      <c r="F29" s="83"/>
      <c r="G29" s="84"/>
      <c r="H29" s="84"/>
      <c r="I29" s="8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6"/>
    </row>
    <row r="33" ht="15" customHeight="1" x14ac:dyDescent="0.3"/>
  </sheetData>
  <mergeCells count="23">
    <mergeCell ref="A1:I1"/>
    <mergeCell ref="J1:U7"/>
    <mergeCell ref="A2:G2"/>
    <mergeCell ref="H2:I7"/>
    <mergeCell ref="A3:G3"/>
    <mergeCell ref="A4:G4"/>
    <mergeCell ref="A5:G5"/>
    <mergeCell ref="A6:G6"/>
    <mergeCell ref="A7:G7"/>
    <mergeCell ref="A26:D26"/>
    <mergeCell ref="B27:D27"/>
    <mergeCell ref="B28:D28"/>
    <mergeCell ref="B29:D29"/>
    <mergeCell ref="A10:I10"/>
    <mergeCell ref="A16:G16"/>
    <mergeCell ref="A17:I17"/>
    <mergeCell ref="A19:B24"/>
    <mergeCell ref="C19:H19"/>
    <mergeCell ref="C20:H20"/>
    <mergeCell ref="C21:H21"/>
    <mergeCell ref="C22:H22"/>
    <mergeCell ref="C23:H23"/>
    <mergeCell ref="C24:H24"/>
  </mergeCells>
  <conditionalFormatting sqref="A18:A19 E18:F22 A25 E25:F25">
    <cfRule type="expression" dxfId="3" priority="2" stopIfTrue="1">
      <formula>$P$13="sim"</formula>
    </cfRule>
  </conditionalFormatting>
  <conditionalFormatting sqref="G18:I22 C23:C24 I23:I24 G25:I25">
    <cfRule type="expression" dxfId="2" priority="1" stopIfTrue="1">
      <formula>$P$13="sim"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0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33"/>
  <sheetViews>
    <sheetView zoomScaleNormal="100" workbookViewId="0">
      <selection activeCell="H29" sqref="H29"/>
    </sheetView>
  </sheetViews>
  <sheetFormatPr defaultColWidth="8.6640625" defaultRowHeight="14.4" x14ac:dyDescent="0.3"/>
  <cols>
    <col min="1" max="1" width="9.109375" style="7" bestFit="1" customWidth="1"/>
    <col min="2" max="2" width="6.109375" style="7" bestFit="1" customWidth="1"/>
    <col min="3" max="3" width="8.88671875" style="86" bestFit="1" customWidth="1"/>
    <col min="4" max="4" width="37.33203125" style="100" customWidth="1"/>
    <col min="5" max="5" width="8.44140625" style="79" bestFit="1" customWidth="1"/>
    <col min="6" max="6" width="11.5546875" style="79" bestFit="1" customWidth="1"/>
    <col min="7" max="9" width="15" style="85" customWidth="1"/>
    <col min="10" max="18" width="9.44140625" style="17" bestFit="1" customWidth="1"/>
    <col min="19" max="21" width="9.6640625" style="17" bestFit="1" customWidth="1"/>
    <col min="22" max="16384" width="8.6640625" style="1"/>
  </cols>
  <sheetData>
    <row r="1" spans="1:21" ht="18" thickBot="1" x14ac:dyDescent="0.35">
      <c r="A1" s="135" t="s">
        <v>20</v>
      </c>
      <c r="B1" s="136"/>
      <c r="C1" s="136"/>
      <c r="D1" s="136"/>
      <c r="E1" s="136"/>
      <c r="F1" s="136"/>
      <c r="G1" s="136"/>
      <c r="H1" s="136"/>
      <c r="I1" s="137"/>
      <c r="J1" s="129" t="s">
        <v>33</v>
      </c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89"/>
    </row>
    <row r="2" spans="1:21" ht="15" thickBot="1" x14ac:dyDescent="0.35">
      <c r="A2" s="144" t="s">
        <v>0</v>
      </c>
      <c r="B2" s="145"/>
      <c r="C2" s="145"/>
      <c r="D2" s="145"/>
      <c r="E2" s="145"/>
      <c r="F2" s="145"/>
      <c r="G2" s="146"/>
      <c r="H2" s="138"/>
      <c r="I2" s="139"/>
      <c r="J2" s="131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90"/>
    </row>
    <row r="3" spans="1:21" x14ac:dyDescent="0.3">
      <c r="A3" s="147" t="str">
        <f>[1]Dados!$A$3</f>
        <v>OBJETO: REFORMA DA CAMARA MUNICIPAL</v>
      </c>
      <c r="B3" s="148"/>
      <c r="C3" s="148"/>
      <c r="D3" s="148"/>
      <c r="E3" s="148"/>
      <c r="F3" s="148"/>
      <c r="G3" s="149"/>
      <c r="H3" s="140"/>
      <c r="I3" s="141"/>
      <c r="J3" s="131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90"/>
    </row>
    <row r="4" spans="1:21" x14ac:dyDescent="0.3">
      <c r="A4" s="150" t="str">
        <f>[1]Dados!$A$4</f>
        <v>ENDEREÇO: R. Maurício Barbosa Tavares Elias, 314 - Jd. Vergel de Una, Ibiúna - SP, 18150-000</v>
      </c>
      <c r="B4" s="151"/>
      <c r="C4" s="151"/>
      <c r="D4" s="151"/>
      <c r="E4" s="151"/>
      <c r="F4" s="151"/>
      <c r="G4" s="152"/>
      <c r="H4" s="140"/>
      <c r="I4" s="141"/>
      <c r="J4" s="131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90"/>
    </row>
    <row r="5" spans="1:21" x14ac:dyDescent="0.3">
      <c r="A5" s="153" t="str">
        <f>[1]Dados!$A$5</f>
        <v>DATA DA ELABORAÇÃO:16/09/2025</v>
      </c>
      <c r="B5" s="154"/>
      <c r="C5" s="154"/>
      <c r="D5" s="154"/>
      <c r="E5" s="154"/>
      <c r="F5" s="154"/>
      <c r="G5" s="155"/>
      <c r="H5" s="140"/>
      <c r="I5" s="141"/>
      <c r="J5" s="131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90"/>
    </row>
    <row r="6" spans="1:21" x14ac:dyDescent="0.3">
      <c r="A6" s="156" t="str">
        <f>[1]Dados!$A$6</f>
        <v xml:space="preserve">FONTE: CDHU 198 c/ deson. </v>
      </c>
      <c r="B6" s="157"/>
      <c r="C6" s="157"/>
      <c r="D6" s="157"/>
      <c r="E6" s="157"/>
      <c r="F6" s="157"/>
      <c r="G6" s="158"/>
      <c r="H6" s="140"/>
      <c r="I6" s="141"/>
      <c r="J6" s="131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90"/>
    </row>
    <row r="7" spans="1:21" ht="15" thickBot="1" x14ac:dyDescent="0.35">
      <c r="A7" s="159" t="str">
        <f>[1]Dados!$A$7</f>
        <v>PRAZO DE EXECUÇÃO: 90 DIAS</v>
      </c>
      <c r="B7" s="160"/>
      <c r="C7" s="160"/>
      <c r="D7" s="160"/>
      <c r="E7" s="160"/>
      <c r="F7" s="160"/>
      <c r="G7" s="161"/>
      <c r="H7" s="142"/>
      <c r="I7" s="143"/>
      <c r="J7" s="133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91"/>
    </row>
    <row r="8" spans="1:21" ht="15" thickBot="1" x14ac:dyDescent="0.35">
      <c r="A8" s="21"/>
      <c r="G8" s="80"/>
      <c r="H8" s="80"/>
      <c r="I8" s="81"/>
      <c r="J8" s="28"/>
      <c r="K8" s="29"/>
      <c r="L8" s="29"/>
      <c r="M8" s="29"/>
      <c r="N8" s="29"/>
      <c r="O8" s="29"/>
      <c r="P8" s="29"/>
      <c r="Q8" s="29"/>
      <c r="R8" s="29"/>
      <c r="S8" s="29"/>
      <c r="T8" s="29"/>
      <c r="U8" s="30"/>
    </row>
    <row r="9" spans="1:21" s="8" customFormat="1" ht="25.2" x14ac:dyDescent="0.3">
      <c r="A9" s="4" t="s">
        <v>4</v>
      </c>
      <c r="B9" s="5" t="s">
        <v>5</v>
      </c>
      <c r="C9" s="87" t="s">
        <v>6</v>
      </c>
      <c r="D9" s="93" t="s">
        <v>7</v>
      </c>
      <c r="E9" s="6" t="s">
        <v>8</v>
      </c>
      <c r="F9" s="6" t="s">
        <v>9</v>
      </c>
      <c r="G9" s="11" t="s">
        <v>10</v>
      </c>
      <c r="H9" s="11" t="s">
        <v>11</v>
      </c>
      <c r="I9" s="12" t="s">
        <v>12</v>
      </c>
      <c r="J9" s="31" t="s">
        <v>21</v>
      </c>
      <c r="K9" s="32" t="s">
        <v>22</v>
      </c>
      <c r="L9" s="32" t="s">
        <v>23</v>
      </c>
      <c r="M9" s="32" t="s">
        <v>24</v>
      </c>
      <c r="N9" s="32" t="s">
        <v>25</v>
      </c>
      <c r="O9" s="32" t="s">
        <v>26</v>
      </c>
      <c r="P9" s="32" t="s">
        <v>27</v>
      </c>
      <c r="Q9" s="32" t="s">
        <v>28</v>
      </c>
      <c r="R9" s="32" t="s">
        <v>29</v>
      </c>
      <c r="S9" s="32" t="s">
        <v>30</v>
      </c>
      <c r="T9" s="32" t="s">
        <v>31</v>
      </c>
      <c r="U9" s="33" t="s">
        <v>32</v>
      </c>
    </row>
    <row r="10" spans="1:21" s="8" customFormat="1" x14ac:dyDescent="0.3">
      <c r="A10" s="166" t="s">
        <v>17</v>
      </c>
      <c r="B10" s="167"/>
      <c r="C10" s="167"/>
      <c r="D10" s="167"/>
      <c r="E10" s="167"/>
      <c r="F10" s="167"/>
      <c r="G10" s="167"/>
      <c r="H10" s="167"/>
      <c r="I10" s="168"/>
      <c r="J10" s="34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6"/>
    </row>
    <row r="11" spans="1:21" s="64" customFormat="1" x14ac:dyDescent="0.3">
      <c r="A11" s="59">
        <f>'[1]Orçamentária-FDE'!A11</f>
        <v>1</v>
      </c>
      <c r="B11" s="60"/>
      <c r="C11" s="88"/>
      <c r="D11" s="60" t="str">
        <f>'[1]Orçamentária-FDE'!D11</f>
        <v>ETAPA</v>
      </c>
      <c r="E11" s="60"/>
      <c r="F11" s="60"/>
      <c r="G11" s="60"/>
      <c r="H11" s="60"/>
      <c r="I11" s="75"/>
      <c r="J11" s="61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3"/>
    </row>
    <row r="12" spans="1:21" s="98" customFormat="1" ht="27.6" x14ac:dyDescent="0.3">
      <c r="A12" s="94" t="str">
        <f>'[1]Orçamentária-FDE'!A12</f>
        <v>1.1</v>
      </c>
      <c r="B12" s="94" t="str">
        <f>'[1]Orçamentária-FDE'!B12</f>
        <v>FDE</v>
      </c>
      <c r="C12" s="94" t="str">
        <f>'[1]Orçamentária-FDE'!C12</f>
        <v>01.01.001</v>
      </c>
      <c r="D12" s="101" t="str">
        <f>'[1]Orçamentária-FDE'!D12</f>
        <v>RETIRANDO A VEGETACAO, TRONCOS ATE 5CM DE DIAMETRO E RASPAGEM.</v>
      </c>
      <c r="E12" s="94" t="str">
        <f>'[1]Orçamentária-FDE'!E12</f>
        <v>M2</v>
      </c>
      <c r="F12" s="94">
        <f>'[1]Orçamentária-FDE'!F12</f>
        <v>1</v>
      </c>
      <c r="G12" s="94" t="str">
        <f>'[1]Orçamentária-FDE'!G12</f>
        <v>5,12</v>
      </c>
      <c r="H12" s="94">
        <f>'[1]Orçamentária-FDE'!H12</f>
        <v>5.12</v>
      </c>
      <c r="I12" s="94">
        <f>'[1]Orçamentária-FDE'!I12</f>
        <v>6.47</v>
      </c>
      <c r="J12" s="95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7"/>
    </row>
    <row r="13" spans="1:21" s="22" customFormat="1" ht="13.8" x14ac:dyDescent="0.3">
      <c r="A13" s="76"/>
      <c r="B13" s="76"/>
      <c r="C13" s="89"/>
      <c r="D13" s="102"/>
      <c r="E13" s="76"/>
      <c r="F13" s="76"/>
      <c r="G13" s="76"/>
      <c r="H13" s="76"/>
      <c r="I13" s="76"/>
      <c r="J13" s="52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4"/>
    </row>
    <row r="14" spans="1:21" s="22" customFormat="1" ht="13.8" x14ac:dyDescent="0.3">
      <c r="A14" s="76"/>
      <c r="B14" s="76"/>
      <c r="C14" s="89"/>
      <c r="D14" s="102"/>
      <c r="E14" s="76"/>
      <c r="F14" s="76"/>
      <c r="G14" s="76"/>
      <c r="H14" s="76"/>
      <c r="I14" s="76"/>
      <c r="J14" s="52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4"/>
    </row>
    <row r="15" spans="1:21" s="65" customFormat="1" ht="13.8" x14ac:dyDescent="0.3">
      <c r="A15" s="77"/>
      <c r="B15" s="78"/>
      <c r="C15" s="90"/>
      <c r="D15" s="103"/>
      <c r="E15" s="78"/>
      <c r="F15" s="78"/>
      <c r="G15" s="82" t="s">
        <v>18</v>
      </c>
      <c r="H15" s="66">
        <f>SUM(H12:H14)</f>
        <v>5.12</v>
      </c>
      <c r="I15" s="67">
        <f>SUM(I12:I14)</f>
        <v>6.47</v>
      </c>
      <c r="J15" s="68">
        <f>SUM(J12:J14)</f>
        <v>0</v>
      </c>
      <c r="K15" s="69">
        <f t="shared" ref="K15:T15" si="0">SUM(K12:K14)</f>
        <v>0</v>
      </c>
      <c r="L15" s="69">
        <f t="shared" si="0"/>
        <v>0</v>
      </c>
      <c r="M15" s="69">
        <f t="shared" si="0"/>
        <v>0</v>
      </c>
      <c r="N15" s="69">
        <f t="shared" si="0"/>
        <v>0</v>
      </c>
      <c r="O15" s="69">
        <f t="shared" si="0"/>
        <v>0</v>
      </c>
      <c r="P15" s="69">
        <f t="shared" si="0"/>
        <v>0</v>
      </c>
      <c r="Q15" s="69">
        <f t="shared" si="0"/>
        <v>0</v>
      </c>
      <c r="R15" s="69">
        <f t="shared" si="0"/>
        <v>0</v>
      </c>
      <c r="S15" s="69">
        <f t="shared" si="0"/>
        <v>0</v>
      </c>
      <c r="T15" s="69">
        <f t="shared" si="0"/>
        <v>0</v>
      </c>
      <c r="U15" s="70">
        <f>SUM(U12:U14)</f>
        <v>0</v>
      </c>
    </row>
    <row r="16" spans="1:21" s="22" customFormat="1" ht="15" customHeight="1" thickBot="1" x14ac:dyDescent="0.35">
      <c r="A16" s="169" t="s">
        <v>19</v>
      </c>
      <c r="B16" s="170"/>
      <c r="C16" s="170"/>
      <c r="D16" s="170"/>
      <c r="E16" s="170"/>
      <c r="F16" s="170"/>
      <c r="G16" s="170"/>
      <c r="H16" s="71">
        <f t="shared" ref="H16:U16" si="1">H15</f>
        <v>5.12</v>
      </c>
      <c r="I16" s="72">
        <f t="shared" si="1"/>
        <v>6.47</v>
      </c>
      <c r="J16" s="73">
        <f t="shared" si="1"/>
        <v>0</v>
      </c>
      <c r="K16" s="71">
        <f t="shared" si="1"/>
        <v>0</v>
      </c>
      <c r="L16" s="71">
        <f t="shared" si="1"/>
        <v>0</v>
      </c>
      <c r="M16" s="71">
        <f t="shared" si="1"/>
        <v>0</v>
      </c>
      <c r="N16" s="71">
        <f t="shared" si="1"/>
        <v>0</v>
      </c>
      <c r="O16" s="71">
        <f t="shared" si="1"/>
        <v>0</v>
      </c>
      <c r="P16" s="71">
        <f t="shared" si="1"/>
        <v>0</v>
      </c>
      <c r="Q16" s="71">
        <f t="shared" si="1"/>
        <v>0</v>
      </c>
      <c r="R16" s="71">
        <f t="shared" si="1"/>
        <v>0</v>
      </c>
      <c r="S16" s="71">
        <f t="shared" si="1"/>
        <v>0</v>
      </c>
      <c r="T16" s="71">
        <f t="shared" si="1"/>
        <v>0</v>
      </c>
      <c r="U16" s="72">
        <f t="shared" si="1"/>
        <v>0</v>
      </c>
    </row>
    <row r="17" spans="1:21" s="8" customFormat="1" ht="15" thickBot="1" x14ac:dyDescent="0.35">
      <c r="A17" s="172" t="s">
        <v>17</v>
      </c>
      <c r="B17" s="173"/>
      <c r="C17" s="173"/>
      <c r="D17" s="173"/>
      <c r="E17" s="173"/>
      <c r="F17" s="173"/>
      <c r="G17" s="173"/>
      <c r="H17" s="173"/>
      <c r="I17" s="174"/>
      <c r="J17" s="40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2"/>
    </row>
    <row r="18" spans="1:21" ht="15" thickBot="1" x14ac:dyDescent="0.35">
      <c r="A18" s="2"/>
      <c r="B18" s="3"/>
      <c r="C18" s="91"/>
      <c r="D18" s="104"/>
      <c r="E18" s="20"/>
      <c r="F18" s="19"/>
      <c r="G18" s="13"/>
      <c r="H18" s="13"/>
      <c r="I18" s="14"/>
      <c r="J18" s="43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5"/>
    </row>
    <row r="19" spans="1:21" customFormat="1" x14ac:dyDescent="0.3">
      <c r="A19" s="175"/>
      <c r="B19" s="176"/>
      <c r="C19" s="181" t="s">
        <v>13</v>
      </c>
      <c r="D19" s="182"/>
      <c r="E19" s="182"/>
      <c r="F19" s="182"/>
      <c r="G19" s="182"/>
      <c r="H19" s="182"/>
      <c r="I19" s="25">
        <f>H16</f>
        <v>5.12</v>
      </c>
      <c r="J19" s="46">
        <f>J16</f>
        <v>0</v>
      </c>
      <c r="K19" s="47">
        <f t="shared" ref="K19:U19" si="2">K16</f>
        <v>0</v>
      </c>
      <c r="L19" s="47">
        <f t="shared" si="2"/>
        <v>0</v>
      </c>
      <c r="M19" s="47">
        <f t="shared" si="2"/>
        <v>0</v>
      </c>
      <c r="N19" s="47">
        <f t="shared" si="2"/>
        <v>0</v>
      </c>
      <c r="O19" s="47">
        <f t="shared" si="2"/>
        <v>0</v>
      </c>
      <c r="P19" s="47">
        <f t="shared" si="2"/>
        <v>0</v>
      </c>
      <c r="Q19" s="47">
        <f t="shared" si="2"/>
        <v>0</v>
      </c>
      <c r="R19" s="47">
        <f t="shared" si="2"/>
        <v>0</v>
      </c>
      <c r="S19" s="47">
        <f t="shared" si="2"/>
        <v>0</v>
      </c>
      <c r="T19" s="47">
        <f t="shared" si="2"/>
        <v>0</v>
      </c>
      <c r="U19" s="48">
        <f t="shared" si="2"/>
        <v>0</v>
      </c>
    </row>
    <row r="20" spans="1:21" s="58" customFormat="1" x14ac:dyDescent="0.3">
      <c r="A20" s="177"/>
      <c r="B20" s="178"/>
      <c r="C20" s="183" t="s">
        <v>14</v>
      </c>
      <c r="D20" s="184"/>
      <c r="E20" s="184"/>
      <c r="F20" s="184"/>
      <c r="G20" s="184"/>
      <c r="H20" s="184"/>
      <c r="I20" s="18">
        <v>26.43</v>
      </c>
      <c r="J20" s="55">
        <f>$I$20</f>
        <v>26.43</v>
      </c>
      <c r="K20" s="56">
        <f t="shared" ref="K20:U20" si="3">$I$20</f>
        <v>26.43</v>
      </c>
      <c r="L20" s="56">
        <f t="shared" si="3"/>
        <v>26.43</v>
      </c>
      <c r="M20" s="56">
        <f t="shared" si="3"/>
        <v>26.43</v>
      </c>
      <c r="N20" s="56">
        <f t="shared" si="3"/>
        <v>26.43</v>
      </c>
      <c r="O20" s="56">
        <f t="shared" si="3"/>
        <v>26.43</v>
      </c>
      <c r="P20" s="56">
        <f t="shared" si="3"/>
        <v>26.43</v>
      </c>
      <c r="Q20" s="56">
        <f t="shared" si="3"/>
        <v>26.43</v>
      </c>
      <c r="R20" s="56">
        <f t="shared" si="3"/>
        <v>26.43</v>
      </c>
      <c r="S20" s="56">
        <f t="shared" si="3"/>
        <v>26.43</v>
      </c>
      <c r="T20" s="56">
        <f t="shared" si="3"/>
        <v>26.43</v>
      </c>
      <c r="U20" s="57">
        <f t="shared" si="3"/>
        <v>26.43</v>
      </c>
    </row>
    <row r="21" spans="1:21" customFormat="1" x14ac:dyDescent="0.3">
      <c r="A21" s="177"/>
      <c r="B21" s="178"/>
      <c r="C21" s="185" t="s">
        <v>15</v>
      </c>
      <c r="D21" s="186"/>
      <c r="E21" s="186"/>
      <c r="F21" s="186"/>
      <c r="G21" s="186"/>
      <c r="H21" s="186"/>
      <c r="I21" s="26">
        <f>ROUND((I19)*I20/100,2)</f>
        <v>1.35</v>
      </c>
      <c r="J21" s="37">
        <f>ROUND((J19)*I20/100,2)</f>
        <v>0</v>
      </c>
      <c r="K21" s="38">
        <f t="shared" ref="K21:U21" si="4">ROUND((K19)*J20/100,2)</f>
        <v>0</v>
      </c>
      <c r="L21" s="38">
        <f t="shared" si="4"/>
        <v>0</v>
      </c>
      <c r="M21" s="38">
        <f t="shared" si="4"/>
        <v>0</v>
      </c>
      <c r="N21" s="38">
        <f t="shared" si="4"/>
        <v>0</v>
      </c>
      <c r="O21" s="38">
        <f t="shared" si="4"/>
        <v>0</v>
      </c>
      <c r="P21" s="38">
        <f t="shared" si="4"/>
        <v>0</v>
      </c>
      <c r="Q21" s="38">
        <f t="shared" si="4"/>
        <v>0</v>
      </c>
      <c r="R21" s="38">
        <f t="shared" si="4"/>
        <v>0</v>
      </c>
      <c r="S21" s="38">
        <f t="shared" si="4"/>
        <v>0</v>
      </c>
      <c r="T21" s="38">
        <f t="shared" si="4"/>
        <v>0</v>
      </c>
      <c r="U21" s="39">
        <f t="shared" si="4"/>
        <v>0</v>
      </c>
    </row>
    <row r="22" spans="1:21" customFormat="1" ht="15" thickBot="1" x14ac:dyDescent="0.35">
      <c r="A22" s="177"/>
      <c r="B22" s="178"/>
      <c r="C22" s="187" t="s">
        <v>16</v>
      </c>
      <c r="D22" s="188"/>
      <c r="E22" s="188"/>
      <c r="F22" s="188"/>
      <c r="G22" s="188"/>
      <c r="H22" s="188"/>
      <c r="I22" s="27">
        <f>I19+I21</f>
        <v>6.4700000000000006</v>
      </c>
      <c r="J22" s="49">
        <f>J19+J21</f>
        <v>0</v>
      </c>
      <c r="K22" s="50">
        <f t="shared" ref="K22:U22" si="5">K19+K21</f>
        <v>0</v>
      </c>
      <c r="L22" s="50">
        <f t="shared" si="5"/>
        <v>0</v>
      </c>
      <c r="M22" s="50">
        <f t="shared" si="5"/>
        <v>0</v>
      </c>
      <c r="N22" s="50">
        <f t="shared" si="5"/>
        <v>0</v>
      </c>
      <c r="O22" s="50">
        <f t="shared" si="5"/>
        <v>0</v>
      </c>
      <c r="P22" s="50">
        <f t="shared" si="5"/>
        <v>0</v>
      </c>
      <c r="Q22" s="50">
        <f t="shared" si="5"/>
        <v>0</v>
      </c>
      <c r="R22" s="50">
        <f t="shared" si="5"/>
        <v>0</v>
      </c>
      <c r="S22" s="50">
        <f t="shared" si="5"/>
        <v>0</v>
      </c>
      <c r="T22" s="50">
        <f t="shared" si="5"/>
        <v>0</v>
      </c>
      <c r="U22" s="51">
        <f t="shared" si="5"/>
        <v>0</v>
      </c>
    </row>
    <row r="23" spans="1:21" customFormat="1" x14ac:dyDescent="0.3">
      <c r="A23" s="177"/>
      <c r="B23" s="178"/>
      <c r="C23" s="181" t="s">
        <v>34</v>
      </c>
      <c r="D23" s="182"/>
      <c r="E23" s="182"/>
      <c r="F23" s="182"/>
      <c r="G23" s="182"/>
      <c r="H23" s="182"/>
      <c r="I23" s="25">
        <v>0</v>
      </c>
      <c r="J23" s="46">
        <f>($I$23/$I$22)*J22</f>
        <v>0</v>
      </c>
      <c r="K23" s="47">
        <f t="shared" ref="K23:U23" si="6">($I$23/$I$22)*K22</f>
        <v>0</v>
      </c>
      <c r="L23" s="47">
        <f t="shared" si="6"/>
        <v>0</v>
      </c>
      <c r="M23" s="47">
        <f t="shared" si="6"/>
        <v>0</v>
      </c>
      <c r="N23" s="47">
        <f t="shared" si="6"/>
        <v>0</v>
      </c>
      <c r="O23" s="47">
        <f t="shared" si="6"/>
        <v>0</v>
      </c>
      <c r="P23" s="47">
        <f t="shared" si="6"/>
        <v>0</v>
      </c>
      <c r="Q23" s="47">
        <f t="shared" si="6"/>
        <v>0</v>
      </c>
      <c r="R23" s="47">
        <f t="shared" si="6"/>
        <v>0</v>
      </c>
      <c r="S23" s="47">
        <f t="shared" si="6"/>
        <v>0</v>
      </c>
      <c r="T23" s="47">
        <f t="shared" si="6"/>
        <v>0</v>
      </c>
      <c r="U23" s="48">
        <f t="shared" si="6"/>
        <v>0</v>
      </c>
    </row>
    <row r="24" spans="1:21" customFormat="1" ht="15" thickBot="1" x14ac:dyDescent="0.35">
      <c r="A24" s="179"/>
      <c r="B24" s="180"/>
      <c r="C24" s="187" t="s">
        <v>35</v>
      </c>
      <c r="D24" s="188"/>
      <c r="E24" s="188"/>
      <c r="F24" s="188"/>
      <c r="G24" s="188"/>
      <c r="H24" s="188"/>
      <c r="I24" s="27">
        <f>I22-I23</f>
        <v>6.4700000000000006</v>
      </c>
      <c r="J24" s="49">
        <f>($I$24/$I$22)*J22</f>
        <v>0</v>
      </c>
      <c r="K24" s="50">
        <f t="shared" ref="K24:U24" si="7">($I$24/$I$22)*K22</f>
        <v>0</v>
      </c>
      <c r="L24" s="50">
        <f t="shared" si="7"/>
        <v>0</v>
      </c>
      <c r="M24" s="50">
        <f t="shared" si="7"/>
        <v>0</v>
      </c>
      <c r="N24" s="50">
        <f t="shared" si="7"/>
        <v>0</v>
      </c>
      <c r="O24" s="50">
        <f t="shared" si="7"/>
        <v>0</v>
      </c>
      <c r="P24" s="50">
        <f t="shared" si="7"/>
        <v>0</v>
      </c>
      <c r="Q24" s="50">
        <f t="shared" si="7"/>
        <v>0</v>
      </c>
      <c r="R24" s="50">
        <f t="shared" si="7"/>
        <v>0</v>
      </c>
      <c r="S24" s="50">
        <f t="shared" si="7"/>
        <v>0</v>
      </c>
      <c r="T24" s="50">
        <f t="shared" si="7"/>
        <v>0</v>
      </c>
      <c r="U24" s="51">
        <f t="shared" si="7"/>
        <v>0</v>
      </c>
    </row>
    <row r="25" spans="1:21" x14ac:dyDescent="0.3">
      <c r="A25" s="2"/>
      <c r="B25" s="3"/>
      <c r="C25" s="91"/>
      <c r="D25" s="104"/>
      <c r="E25" s="20"/>
      <c r="F25" s="19"/>
      <c r="G25" s="13"/>
      <c r="H25" s="13"/>
      <c r="I25" s="13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10"/>
    </row>
    <row r="26" spans="1:21" x14ac:dyDescent="0.3">
      <c r="A26" s="164"/>
      <c r="B26" s="165"/>
      <c r="C26" s="165"/>
      <c r="D26" s="165"/>
      <c r="G26" s="80"/>
      <c r="H26" s="80"/>
      <c r="I26" s="80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10"/>
    </row>
    <row r="27" spans="1:21" x14ac:dyDescent="0.3">
      <c r="A27" s="23" t="s">
        <v>1</v>
      </c>
      <c r="B27" s="171" t="str">
        <f>[1]Dados!$B$14</f>
        <v>Jessica Cristina O. Fogaça</v>
      </c>
      <c r="C27" s="171"/>
      <c r="D27" s="171"/>
      <c r="G27" s="80"/>
      <c r="H27" s="80"/>
      <c r="I27" s="80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10"/>
    </row>
    <row r="28" spans="1:21" x14ac:dyDescent="0.3">
      <c r="A28" s="23" t="s">
        <v>2</v>
      </c>
      <c r="B28" s="171" t="str">
        <f>[1]Dados!$B$15</f>
        <v>Engenheira Civil</v>
      </c>
      <c r="C28" s="171"/>
      <c r="D28" s="171"/>
      <c r="G28" s="80"/>
      <c r="H28" s="80"/>
      <c r="I28" s="80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10"/>
    </row>
    <row r="29" spans="1:21" ht="15" thickBot="1" x14ac:dyDescent="0.35">
      <c r="A29" s="24" t="s">
        <v>3</v>
      </c>
      <c r="B29" s="163" t="str">
        <f>[1]Dados!$B$16</f>
        <v>5069 746919</v>
      </c>
      <c r="C29" s="163"/>
      <c r="D29" s="163"/>
      <c r="E29" s="83"/>
      <c r="F29" s="83"/>
      <c r="G29" s="84"/>
      <c r="H29" s="84"/>
      <c r="I29" s="84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6"/>
    </row>
    <row r="33" ht="15" customHeight="1" x14ac:dyDescent="0.3"/>
  </sheetData>
  <mergeCells count="23">
    <mergeCell ref="A1:I1"/>
    <mergeCell ref="J1:U7"/>
    <mergeCell ref="A2:G2"/>
    <mergeCell ref="H2:I7"/>
    <mergeCell ref="A3:G3"/>
    <mergeCell ref="A4:G4"/>
    <mergeCell ref="A5:G5"/>
    <mergeCell ref="A6:G6"/>
    <mergeCell ref="A7:G7"/>
    <mergeCell ref="A26:D26"/>
    <mergeCell ref="B27:D27"/>
    <mergeCell ref="B28:D28"/>
    <mergeCell ref="B29:D29"/>
    <mergeCell ref="A10:I10"/>
    <mergeCell ref="A16:G16"/>
    <mergeCell ref="A17:I17"/>
    <mergeCell ref="A19:B24"/>
    <mergeCell ref="C19:H19"/>
    <mergeCell ref="C20:H20"/>
    <mergeCell ref="C21:H21"/>
    <mergeCell ref="C22:H22"/>
    <mergeCell ref="C23:H23"/>
    <mergeCell ref="C24:H24"/>
  </mergeCells>
  <conditionalFormatting sqref="A18:A19 E18:F22 A25 E25:F25">
    <cfRule type="expression" dxfId="1" priority="2" stopIfTrue="1">
      <formula>$P$13="sim"</formula>
    </cfRule>
  </conditionalFormatting>
  <conditionalFormatting sqref="G18:I22 C23:C24 I23:I24 G25:I25">
    <cfRule type="expression" dxfId="0" priority="1" stopIfTrue="1">
      <formula>$P$13="sim"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Físico Financeiro-CDHU</vt:lpstr>
      <vt:lpstr>Físico Financeiro-SINAPI</vt:lpstr>
      <vt:lpstr>Físico Financeiro-FDE</vt:lpstr>
      <vt:lpstr>'Físico Financeiro-CDHU'!Titulos_de_impressao</vt:lpstr>
      <vt:lpstr>'Físico Financeiro-FDE'!Titulos_de_impressao</vt:lpstr>
      <vt:lpstr>'Físico Financeiro-SINAPI'!Titulos_de_impressao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Hiago Ribeiro</dc:creator>
  <cp:lastModifiedBy>Jéssica Fogaça</cp:lastModifiedBy>
  <cp:lastPrinted>2025-09-16T02:29:52Z</cp:lastPrinted>
  <dcterms:created xsi:type="dcterms:W3CDTF">2020-06-30T00:10:22Z</dcterms:created>
  <dcterms:modified xsi:type="dcterms:W3CDTF">2025-09-16T02:30:18Z</dcterms:modified>
</cp:coreProperties>
</file>